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tabRatio="778"/>
  </bookViews>
  <sheets>
    <sheet name="Прогноз 2015 " sheetId="1" r:id="rId1"/>
    <sheet name="Прил 5 Прогноз по поселениям" sheetId="8" r:id="rId2"/>
    <sheet name="Прил 6 Инвестпроекты" sheetId="12" r:id="rId3"/>
    <sheet name="ПРИЛ  2" sheetId="16" r:id="rId4"/>
    <sheet name="ПРИЛ 3 (расчет ИФО)" sheetId="18" r:id="rId5"/>
  </sheets>
  <definedNames>
    <definedName name="_xlnm.Print_Titles" localSheetId="3">'ПРИЛ  2'!$A:$A,'ПРИЛ  2'!$4:$7</definedName>
    <definedName name="_xlnm.Print_Titles" localSheetId="1">'Прил 5 Прогноз по поселениям'!$A:$A,'Прил 5 Прогноз по поселениям'!$4:$7</definedName>
    <definedName name="_xlnm.Print_Titles" localSheetId="0">'Прогноз 2015 '!$6:$8</definedName>
    <definedName name="_xlnm.Print_Area" localSheetId="1">'Прил 5 Прогноз по поселениям'!$A$1:$AQ$31</definedName>
    <definedName name="_xlnm.Print_Area" localSheetId="2">'Прил 6 Инвестпроекты'!$A$1:$N$18</definedName>
    <definedName name="_xlnm.Print_Area" localSheetId="0">'Прогноз 2015 '!$A$1:$I$144</definedName>
  </definedNames>
  <calcPr calcId="124519" refMode="R1C1"/>
</workbook>
</file>

<file path=xl/calcChain.xml><?xml version="1.0" encoding="utf-8"?>
<calcChain xmlns="http://schemas.openxmlformats.org/spreadsheetml/2006/main">
  <c r="V141" i="16"/>
  <c r="W141"/>
  <c r="X141"/>
  <c r="Y141"/>
  <c r="Z141"/>
  <c r="U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C141"/>
  <c r="T30" i="18"/>
  <c r="T31"/>
  <c r="S30"/>
  <c r="S31"/>
  <c r="R30"/>
  <c r="R31"/>
  <c r="Q30"/>
  <c r="Q31"/>
  <c r="I29" i="8"/>
  <c r="J29"/>
  <c r="K29"/>
  <c r="L29"/>
  <c r="M29"/>
  <c r="J18" i="12"/>
  <c r="K18"/>
  <c r="I18"/>
  <c r="J17"/>
  <c r="K17"/>
  <c r="I17"/>
  <c r="AK29" i="8"/>
  <c r="AJ29"/>
  <c r="AI29"/>
  <c r="AG29"/>
  <c r="U29"/>
  <c r="T29"/>
  <c r="O29"/>
  <c r="P29"/>
  <c r="Q29"/>
  <c r="R29"/>
  <c r="S29"/>
  <c r="C29"/>
  <c r="D29"/>
  <c r="E29"/>
  <c r="F29"/>
  <c r="G29"/>
  <c r="N29"/>
  <c r="H29"/>
  <c r="B29"/>
  <c r="AA125" i="16"/>
  <c r="AB120"/>
  <c r="AC119"/>
  <c r="AB119"/>
  <c r="AL15"/>
  <c r="AH15"/>
  <c r="T15"/>
  <c r="P15"/>
  <c r="N15"/>
  <c r="J15"/>
  <c r="H15"/>
  <c r="D15"/>
  <c r="AF119"/>
  <c r="AF120"/>
  <c r="AF121"/>
  <c r="AE119"/>
  <c r="AE120"/>
  <c r="AE121"/>
  <c r="AD119"/>
  <c r="AD120"/>
  <c r="AD121"/>
  <c r="AC120"/>
  <c r="AC121"/>
  <c r="AA179"/>
  <c r="AB127"/>
  <c r="AA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G127"/>
  <c r="AH127"/>
  <c r="AI127"/>
  <c r="AJ127"/>
  <c r="AK127"/>
  <c r="AL127"/>
  <c r="AF127" s="1"/>
  <c r="C127"/>
  <c r="U102"/>
  <c r="V102"/>
  <c r="W102"/>
  <c r="X102"/>
  <c r="Y102"/>
  <c r="Z102"/>
  <c r="AG102"/>
  <c r="AH102"/>
  <c r="AB102" s="1"/>
  <c r="AI102"/>
  <c r="AJ102"/>
  <c r="AD102" s="1"/>
  <c r="AK102"/>
  <c r="AL102"/>
  <c r="AF102" s="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C102"/>
  <c r="AA136"/>
  <c r="AC135"/>
  <c r="AB54"/>
  <c r="AF115"/>
  <c r="AE115"/>
  <c r="AD115"/>
  <c r="AC115"/>
  <c r="AB115"/>
  <c r="AB117"/>
  <c r="AB118"/>
  <c r="AA147"/>
  <c r="AF144"/>
  <c r="AE144"/>
  <c r="AD144"/>
  <c r="AF146"/>
  <c r="AF147"/>
  <c r="AF149"/>
  <c r="AF170"/>
  <c r="AF171"/>
  <c r="AF173"/>
  <c r="AF174"/>
  <c r="AE170"/>
  <c r="AE171"/>
  <c r="AE173"/>
  <c r="AE174"/>
  <c r="AD170"/>
  <c r="AD171"/>
  <c r="AD173"/>
  <c r="AD174"/>
  <c r="AC170"/>
  <c r="AC171"/>
  <c r="AC173"/>
  <c r="AC174"/>
  <c r="AF78"/>
  <c r="AE78"/>
  <c r="AD78"/>
  <c r="AC78"/>
  <c r="AF39"/>
  <c r="AA38"/>
  <c r="AD33"/>
  <c r="AE33"/>
  <c r="AF33"/>
  <c r="AD24"/>
  <c r="AE24"/>
  <c r="AF24"/>
  <c r="AB174"/>
  <c r="AB166"/>
  <c r="AB167"/>
  <c r="AB168"/>
  <c r="AB169"/>
  <c r="AB170"/>
  <c r="AB171"/>
  <c r="AB172"/>
  <c r="AB173"/>
  <c r="AB175"/>
  <c r="AB135"/>
  <c r="AB78"/>
  <c r="AK15"/>
  <c r="AJ15"/>
  <c r="AI15"/>
  <c r="AG15"/>
  <c r="AA17"/>
  <c r="AA15" s="1"/>
  <c r="AC17"/>
  <c r="AC15" s="1"/>
  <c r="AB17"/>
  <c r="AB15" s="1"/>
  <c r="AD17"/>
  <c r="AD15" s="1"/>
  <c r="AE17"/>
  <c r="AE15" s="1"/>
  <c r="AF17"/>
  <c r="W15"/>
  <c r="U15"/>
  <c r="S15"/>
  <c r="R15"/>
  <c r="Q15"/>
  <c r="O15"/>
  <c r="M15"/>
  <c r="L15"/>
  <c r="K15"/>
  <c r="I15"/>
  <c r="G15"/>
  <c r="F15"/>
  <c r="E15"/>
  <c r="C15"/>
  <c r="X29" i="8"/>
  <c r="AE29"/>
  <c r="AF29"/>
  <c r="AH29"/>
  <c r="Y29"/>
  <c r="Z29"/>
  <c r="AA29"/>
  <c r="AB29"/>
  <c r="AC29"/>
  <c r="AD29"/>
  <c r="AA129" i="16"/>
  <c r="AF117"/>
  <c r="AE117"/>
  <c r="AD117"/>
  <c r="AC117"/>
  <c r="O33" i="18"/>
  <c r="N33"/>
  <c r="M33"/>
  <c r="L33"/>
  <c r="K33"/>
  <c r="J33"/>
  <c r="O32"/>
  <c r="N32"/>
  <c r="M32"/>
  <c r="L32"/>
  <c r="K32"/>
  <c r="J32"/>
  <c r="O31"/>
  <c r="N31"/>
  <c r="M31"/>
  <c r="L31"/>
  <c r="K31"/>
  <c r="J31"/>
  <c r="O30"/>
  <c r="N30"/>
  <c r="M30"/>
  <c r="L30"/>
  <c r="K30"/>
  <c r="J30"/>
  <c r="O29"/>
  <c r="O35" s="1"/>
  <c r="N29"/>
  <c r="M29"/>
  <c r="L29"/>
  <c r="K29"/>
  <c r="J29"/>
  <c r="O26"/>
  <c r="O27" s="1"/>
  <c r="N26"/>
  <c r="N27" s="1"/>
  <c r="M26"/>
  <c r="M27" s="1"/>
  <c r="L26"/>
  <c r="L27" s="1"/>
  <c r="K26"/>
  <c r="K27" s="1"/>
  <c r="J26"/>
  <c r="J27" s="1"/>
  <c r="O22"/>
  <c r="O23" s="1"/>
  <c r="N22"/>
  <c r="N23" s="1"/>
  <c r="M22"/>
  <c r="M23" s="1"/>
  <c r="L22"/>
  <c r="L23" s="1"/>
  <c r="K22"/>
  <c r="K23" s="1"/>
  <c r="J22"/>
  <c r="J23" s="1"/>
  <c r="O19"/>
  <c r="O20" s="1"/>
  <c r="N19"/>
  <c r="N20" s="1"/>
  <c r="M19"/>
  <c r="M20" s="1"/>
  <c r="L19"/>
  <c r="L20" s="1"/>
  <c r="K19"/>
  <c r="K20" s="1"/>
  <c r="J19"/>
  <c r="J20" s="1"/>
  <c r="O16"/>
  <c r="N16"/>
  <c r="M16"/>
  <c r="L16"/>
  <c r="K16"/>
  <c r="J16"/>
  <c r="O15"/>
  <c r="N15"/>
  <c r="M15"/>
  <c r="L15"/>
  <c r="K15"/>
  <c r="J15"/>
  <c r="O14"/>
  <c r="N14"/>
  <c r="M14"/>
  <c r="L14"/>
  <c r="K14"/>
  <c r="J14"/>
  <c r="O13"/>
  <c r="N13"/>
  <c r="M13"/>
  <c r="L13"/>
  <c r="K13"/>
  <c r="J13"/>
  <c r="O12"/>
  <c r="N12"/>
  <c r="M12"/>
  <c r="L12"/>
  <c r="K12"/>
  <c r="J12"/>
  <c r="O11"/>
  <c r="N11"/>
  <c r="N17" s="1"/>
  <c r="M11"/>
  <c r="L11"/>
  <c r="K11"/>
  <c r="J11"/>
  <c r="AC86" i="16"/>
  <c r="AC87"/>
  <c r="AF114"/>
  <c r="AE114"/>
  <c r="AD114"/>
  <c r="AC114"/>
  <c r="AB116"/>
  <c r="AA116"/>
  <c r="AB114"/>
  <c r="AA114"/>
  <c r="AA47"/>
  <c r="AE147"/>
  <c r="AD147"/>
  <c r="AC147"/>
  <c r="AF166"/>
  <c r="AE166"/>
  <c r="AD166"/>
  <c r="AC166"/>
  <c r="AA34"/>
  <c r="AQ29" i="8"/>
  <c r="AO29"/>
  <c r="AN29"/>
  <c r="AM29"/>
  <c r="AL29"/>
  <c r="AH176" i="16"/>
  <c r="AI176"/>
  <c r="AJ176"/>
  <c r="AK176"/>
  <c r="AL176"/>
  <c r="AG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C176"/>
  <c r="AH141"/>
  <c r="AI141"/>
  <c r="AJ141"/>
  <c r="AK141"/>
  <c r="AL141"/>
  <c r="AG141"/>
  <c r="AH137"/>
  <c r="AI137"/>
  <c r="AJ137"/>
  <c r="AK137"/>
  <c r="AL137"/>
  <c r="AG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AD137" s="1"/>
  <c r="Y137"/>
  <c r="Z137"/>
  <c r="C137"/>
  <c r="AH122"/>
  <c r="AI122"/>
  <c r="AJ122"/>
  <c r="AK122"/>
  <c r="AL122"/>
  <c r="AG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AC122" s="1"/>
  <c r="X122"/>
  <c r="Y122"/>
  <c r="Z122"/>
  <c r="C122"/>
  <c r="AH97"/>
  <c r="AI97"/>
  <c r="AJ97"/>
  <c r="AK97"/>
  <c r="AL97"/>
  <c r="AG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AE97" s="1"/>
  <c r="Z97"/>
  <c r="AF97" s="1"/>
  <c r="C97"/>
  <c r="AH90"/>
  <c r="AI90"/>
  <c r="AJ90"/>
  <c r="AK90"/>
  <c r="AL90"/>
  <c r="AG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AA90" s="1"/>
  <c r="V90"/>
  <c r="W90"/>
  <c r="X90"/>
  <c r="Y90"/>
  <c r="Z90"/>
  <c r="C90"/>
  <c r="AH83"/>
  <c r="AI83"/>
  <c r="AJ83"/>
  <c r="AK83"/>
  <c r="AL83"/>
  <c r="AG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AC83" s="1"/>
  <c r="X83"/>
  <c r="Y83"/>
  <c r="Z83"/>
  <c r="C83"/>
  <c r="AH67"/>
  <c r="AI67"/>
  <c r="AJ67"/>
  <c r="AK67"/>
  <c r="AL67"/>
  <c r="AG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C67"/>
  <c r="AH63"/>
  <c r="AI63"/>
  <c r="AJ63"/>
  <c r="AK63"/>
  <c r="AL63"/>
  <c r="AG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3"/>
  <c r="AH59"/>
  <c r="AI59"/>
  <c r="AJ59"/>
  <c r="AK59"/>
  <c r="AL59"/>
  <c r="AG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C59"/>
  <c r="AH50"/>
  <c r="AI50"/>
  <c r="AJ50"/>
  <c r="AK50"/>
  <c r="AL50"/>
  <c r="AG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AB50" s="1"/>
  <c r="W50"/>
  <c r="X50"/>
  <c r="Y50"/>
  <c r="Z50"/>
  <c r="C50"/>
  <c r="AH45"/>
  <c r="AI45"/>
  <c r="AJ45"/>
  <c r="AK45"/>
  <c r="AL45"/>
  <c r="AG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AB45" s="1"/>
  <c r="W45"/>
  <c r="X45"/>
  <c r="Y45"/>
  <c r="Z45"/>
  <c r="C45"/>
  <c r="AH35"/>
  <c r="AI35"/>
  <c r="AJ35"/>
  <c r="AK35"/>
  <c r="AL35"/>
  <c r="AG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C35"/>
  <c r="AH30"/>
  <c r="AI30"/>
  <c r="AJ30"/>
  <c r="AK30"/>
  <c r="AL30"/>
  <c r="AG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C30"/>
  <c r="AH26"/>
  <c r="AI26"/>
  <c r="AJ26"/>
  <c r="AK26"/>
  <c r="AL26"/>
  <c r="AG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C26"/>
  <c r="AH22"/>
  <c r="AI22"/>
  <c r="AJ22"/>
  <c r="AK22"/>
  <c r="AL22"/>
  <c r="AG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AE22" s="1"/>
  <c r="Z22"/>
  <c r="D18"/>
  <c r="D13" s="1"/>
  <c r="D8" s="1"/>
  <c r="E18"/>
  <c r="F18"/>
  <c r="G18"/>
  <c r="H18"/>
  <c r="I18"/>
  <c r="J18"/>
  <c r="J13" s="1"/>
  <c r="J8" s="1"/>
  <c r="K18"/>
  <c r="L18"/>
  <c r="M18"/>
  <c r="N18"/>
  <c r="N13" s="1"/>
  <c r="N8" s="1"/>
  <c r="O18"/>
  <c r="P18"/>
  <c r="P13" s="1"/>
  <c r="Q18"/>
  <c r="R18"/>
  <c r="R13" s="1"/>
  <c r="S18"/>
  <c r="T18"/>
  <c r="T13" s="1"/>
  <c r="U18"/>
  <c r="V18"/>
  <c r="W18"/>
  <c r="X18"/>
  <c r="Y18"/>
  <c r="Z18"/>
  <c r="AG13"/>
  <c r="E13"/>
  <c r="H13"/>
  <c r="H8" s="1"/>
  <c r="I13"/>
  <c r="K13"/>
  <c r="K8" s="1"/>
  <c r="M13"/>
  <c r="M8" s="1"/>
  <c r="O13"/>
  <c r="O8" s="1"/>
  <c r="Q13"/>
  <c r="S13"/>
  <c r="U13"/>
  <c r="V15"/>
  <c r="W13"/>
  <c r="X15"/>
  <c r="Y15"/>
  <c r="Y13" s="1"/>
  <c r="Z15"/>
  <c r="Z13" s="1"/>
  <c r="C13"/>
  <c r="AA151"/>
  <c r="AB147"/>
  <c r="AA165"/>
  <c r="AA164"/>
  <c r="AA163"/>
  <c r="AA162"/>
  <c r="AA161"/>
  <c r="AA160"/>
  <c r="AA159"/>
  <c r="AA139"/>
  <c r="AF140"/>
  <c r="AE140"/>
  <c r="AD140"/>
  <c r="AC140"/>
  <c r="AB140"/>
  <c r="AB179"/>
  <c r="AF125"/>
  <c r="AE125"/>
  <c r="AD125"/>
  <c r="AC125"/>
  <c r="AB125"/>
  <c r="AA109"/>
  <c r="AB107"/>
  <c r="AC106"/>
  <c r="AD106"/>
  <c r="AE106"/>
  <c r="AF106"/>
  <c r="AB106"/>
  <c r="AA134"/>
  <c r="AB130"/>
  <c r="AA178"/>
  <c r="AB176"/>
  <c r="AF164"/>
  <c r="AE164"/>
  <c r="AD164"/>
  <c r="AC164"/>
  <c r="AB164"/>
  <c r="AF163"/>
  <c r="AE163"/>
  <c r="AD163"/>
  <c r="AC163"/>
  <c r="AB163"/>
  <c r="AF161"/>
  <c r="AE161"/>
  <c r="AD161"/>
  <c r="AC161"/>
  <c r="AB161"/>
  <c r="AF160"/>
  <c r="AE160"/>
  <c r="AD160"/>
  <c r="AC160"/>
  <c r="AB160"/>
  <c r="AF159"/>
  <c r="AE159"/>
  <c r="AD159"/>
  <c r="AC159"/>
  <c r="AB159"/>
  <c r="AB158"/>
  <c r="AA158"/>
  <c r="AA157"/>
  <c r="AA156"/>
  <c r="AF155"/>
  <c r="AE155"/>
  <c r="AD155"/>
  <c r="AC155"/>
  <c r="AB155"/>
  <c r="AA155"/>
  <c r="AA154"/>
  <c r="AF153"/>
  <c r="AE153"/>
  <c r="AD153"/>
  <c r="AC153"/>
  <c r="AB153"/>
  <c r="AA153"/>
  <c r="AF152"/>
  <c r="AE152"/>
  <c r="AD152"/>
  <c r="AC152"/>
  <c r="AB152"/>
  <c r="AA152"/>
  <c r="AF151"/>
  <c r="AE151"/>
  <c r="AD151"/>
  <c r="AC151"/>
  <c r="AB151"/>
  <c r="AB150"/>
  <c r="AA150"/>
  <c r="AE149"/>
  <c r="AD149"/>
  <c r="AC149"/>
  <c r="AB149"/>
  <c r="AA149"/>
  <c r="AB148"/>
  <c r="AA148"/>
  <c r="AE146"/>
  <c r="AD146"/>
  <c r="AC146"/>
  <c r="AB146"/>
  <c r="AA146"/>
  <c r="AF145"/>
  <c r="AE145"/>
  <c r="AD145"/>
  <c r="AC145"/>
  <c r="AB145"/>
  <c r="AA145"/>
  <c r="AC144"/>
  <c r="AB144"/>
  <c r="AA144"/>
  <c r="AF143"/>
  <c r="AE143"/>
  <c r="AD143"/>
  <c r="AC143"/>
  <c r="AB143"/>
  <c r="AA143"/>
  <c r="AA141"/>
  <c r="AB139"/>
  <c r="AB137"/>
  <c r="AE137"/>
  <c r="AC137"/>
  <c r="AB136"/>
  <c r="AF134"/>
  <c r="AE134"/>
  <c r="AD134"/>
  <c r="AC134"/>
  <c r="AB134"/>
  <c r="AF133"/>
  <c r="AE133"/>
  <c r="AD133"/>
  <c r="AA131" s="1"/>
  <c r="AC133"/>
  <c r="AB133"/>
  <c r="AA133"/>
  <c r="AF132"/>
  <c r="AE132"/>
  <c r="AD132"/>
  <c r="AC132"/>
  <c r="AB132"/>
  <c r="AA132"/>
  <c r="AF131"/>
  <c r="AE131"/>
  <c r="AD131"/>
  <c r="AC131"/>
  <c r="AB131"/>
  <c r="AF129"/>
  <c r="AE129"/>
  <c r="AD129"/>
  <c r="AC129"/>
  <c r="AB129"/>
  <c r="AF126"/>
  <c r="AE126"/>
  <c r="AD126"/>
  <c r="AC126"/>
  <c r="AB126"/>
  <c r="AA126"/>
  <c r="AF124"/>
  <c r="AE124"/>
  <c r="AD124"/>
  <c r="AC124"/>
  <c r="AB124"/>
  <c r="AA124"/>
  <c r="AD122"/>
  <c r="AB122"/>
  <c r="AA122"/>
  <c r="AF113"/>
  <c r="AE113"/>
  <c r="AD113"/>
  <c r="AC113"/>
  <c r="AB113"/>
  <c r="AA113"/>
  <c r="AB112"/>
  <c r="AA112"/>
  <c r="AF111"/>
  <c r="AE111"/>
  <c r="AD111"/>
  <c r="AC111"/>
  <c r="AB111"/>
  <c r="AA111"/>
  <c r="AF110"/>
  <c r="AE110"/>
  <c r="AD110"/>
  <c r="AC110"/>
  <c r="AB110"/>
  <c r="AA110"/>
  <c r="AF108"/>
  <c r="AE108"/>
  <c r="AD108"/>
  <c r="AC108"/>
  <c r="AB108"/>
  <c r="AA108"/>
  <c r="AF99"/>
  <c r="AE99"/>
  <c r="AD99"/>
  <c r="AC99"/>
  <c r="AB99"/>
  <c r="AA99"/>
  <c r="AA97"/>
  <c r="AF96"/>
  <c r="AE96"/>
  <c r="AD96"/>
  <c r="AC96"/>
  <c r="AB96"/>
  <c r="AA96"/>
  <c r="AF95"/>
  <c r="AE95"/>
  <c r="AD95"/>
  <c r="AC95"/>
  <c r="AB95"/>
  <c r="AA95"/>
  <c r="AF94"/>
  <c r="AE94"/>
  <c r="AD94"/>
  <c r="AC94"/>
  <c r="AB94"/>
  <c r="AA94"/>
  <c r="AF93"/>
  <c r="AE93"/>
  <c r="AD93"/>
  <c r="AC93"/>
  <c r="AB93"/>
  <c r="AA93"/>
  <c r="AF92"/>
  <c r="AE92"/>
  <c r="AD92"/>
  <c r="AC92"/>
  <c r="AB92"/>
  <c r="AA92"/>
  <c r="AB90"/>
  <c r="AF89"/>
  <c r="AE89"/>
  <c r="AD89"/>
  <c r="AC89"/>
  <c r="AB89"/>
  <c r="AA89"/>
  <c r="AF88"/>
  <c r="AE88"/>
  <c r="AD88"/>
  <c r="AC88"/>
  <c r="AB88"/>
  <c r="AA88"/>
  <c r="AF87"/>
  <c r="AE87"/>
  <c r="AD87"/>
  <c r="AB87"/>
  <c r="AA87"/>
  <c r="AF86"/>
  <c r="AE86"/>
  <c r="AD86"/>
  <c r="AB86"/>
  <c r="AA86"/>
  <c r="AF85"/>
  <c r="AE85"/>
  <c r="AD85"/>
  <c r="AC85"/>
  <c r="AB85"/>
  <c r="AA85"/>
  <c r="AB83"/>
  <c r="AA83"/>
  <c r="AF82"/>
  <c r="AE82"/>
  <c r="AD82"/>
  <c r="AC82"/>
  <c r="AB82"/>
  <c r="AA82"/>
  <c r="AF81"/>
  <c r="AE81"/>
  <c r="AD81"/>
  <c r="AC81"/>
  <c r="AB81"/>
  <c r="AA81"/>
  <c r="AF80"/>
  <c r="AE80"/>
  <c r="AD80"/>
  <c r="AC80"/>
  <c r="AB80"/>
  <c r="AA80"/>
  <c r="AF79"/>
  <c r="AE79"/>
  <c r="AD79"/>
  <c r="AC79"/>
  <c r="AB79"/>
  <c r="AA79"/>
  <c r="AF77"/>
  <c r="AE77"/>
  <c r="AD77"/>
  <c r="AC77"/>
  <c r="AB77"/>
  <c r="AA77"/>
  <c r="AF76"/>
  <c r="AE76"/>
  <c r="AD76"/>
  <c r="AC76"/>
  <c r="AB76"/>
  <c r="AA76"/>
  <c r="AF75"/>
  <c r="AE75"/>
  <c r="AD75"/>
  <c r="AC75"/>
  <c r="AB75"/>
  <c r="AA75"/>
  <c r="AF74"/>
  <c r="AE74"/>
  <c r="AD74"/>
  <c r="AC74"/>
  <c r="AB74"/>
  <c r="AA74"/>
  <c r="AF73"/>
  <c r="AE73"/>
  <c r="AD73"/>
  <c r="AC73"/>
  <c r="AB73"/>
  <c r="AA73"/>
  <c r="AF72"/>
  <c r="AE72"/>
  <c r="AD72"/>
  <c r="AC72"/>
  <c r="AB72"/>
  <c r="AA72"/>
  <c r="AF71"/>
  <c r="AE71"/>
  <c r="AD71"/>
  <c r="AC71"/>
  <c r="AB71"/>
  <c r="AA71"/>
  <c r="AF70"/>
  <c r="AE70"/>
  <c r="AD70"/>
  <c r="AC70"/>
  <c r="AB70"/>
  <c r="AA70"/>
  <c r="AF69"/>
  <c r="AE69"/>
  <c r="AD69"/>
  <c r="AC69"/>
  <c r="AB69"/>
  <c r="AA69"/>
  <c r="AA67"/>
  <c r="AF66"/>
  <c r="AE66"/>
  <c r="AD66"/>
  <c r="AC66"/>
  <c r="AB66"/>
  <c r="AA66"/>
  <c r="AF65"/>
  <c r="AE65"/>
  <c r="AD65"/>
  <c r="AC65"/>
  <c r="AB65"/>
  <c r="AA65"/>
  <c r="AF63"/>
  <c r="AD63"/>
  <c r="AB63"/>
  <c r="AA63"/>
  <c r="AF62"/>
  <c r="AE62"/>
  <c r="AD62"/>
  <c r="AC62"/>
  <c r="AB62"/>
  <c r="AA62"/>
  <c r="AF61"/>
  <c r="AE61"/>
  <c r="AD61"/>
  <c r="AC61"/>
  <c r="AB61"/>
  <c r="AA61"/>
  <c r="AE59"/>
  <c r="AC59"/>
  <c r="AB59"/>
  <c r="AA59"/>
  <c r="AC57"/>
  <c r="AB57"/>
  <c r="AA57"/>
  <c r="AF56"/>
  <c r="AE56"/>
  <c r="AD56"/>
  <c r="AC56"/>
  <c r="AB56"/>
  <c r="AA56"/>
  <c r="AF55"/>
  <c r="AE55"/>
  <c r="AD55"/>
  <c r="AC55"/>
  <c r="AB55"/>
  <c r="AA55"/>
  <c r="AF54"/>
  <c r="AE54"/>
  <c r="AD54"/>
  <c r="AC54"/>
  <c r="AA54"/>
  <c r="AF53"/>
  <c r="AE53"/>
  <c r="AD53"/>
  <c r="AC53"/>
  <c r="AB53"/>
  <c r="AA53"/>
  <c r="AF52"/>
  <c r="AE52"/>
  <c r="AD52"/>
  <c r="AC52"/>
  <c r="AB52"/>
  <c r="AA52"/>
  <c r="AF50"/>
  <c r="AF48"/>
  <c r="AE48"/>
  <c r="AD48"/>
  <c r="AC48"/>
  <c r="AB48"/>
  <c r="AA48"/>
  <c r="AF47"/>
  <c r="AE47"/>
  <c r="AD47"/>
  <c r="AC47"/>
  <c r="AB47"/>
  <c r="AF45"/>
  <c r="AE45"/>
  <c r="AC45"/>
  <c r="AA45"/>
  <c r="AF42"/>
  <c r="AE42"/>
  <c r="AD42"/>
  <c r="AC42"/>
  <c r="AB42"/>
  <c r="AA42"/>
  <c r="AF41"/>
  <c r="AE41"/>
  <c r="AD41"/>
  <c r="AC41"/>
  <c r="AB41"/>
  <c r="AA41"/>
  <c r="AF40"/>
  <c r="AE40"/>
  <c r="AD40"/>
  <c r="AC40"/>
  <c r="AB40"/>
  <c r="AA40"/>
  <c r="AE39"/>
  <c r="AD39"/>
  <c r="AC39"/>
  <c r="AB39"/>
  <c r="AA39"/>
  <c r="AF38"/>
  <c r="AE38"/>
  <c r="AD38"/>
  <c r="AC38"/>
  <c r="AB38"/>
  <c r="AF37"/>
  <c r="AE37"/>
  <c r="AD37"/>
  <c r="AC37"/>
  <c r="AB37"/>
  <c r="AA37"/>
  <c r="AB35"/>
  <c r="AA35"/>
  <c r="AF34"/>
  <c r="AE34"/>
  <c r="AD34"/>
  <c r="AC34"/>
  <c r="AB34"/>
  <c r="AC33"/>
  <c r="AB33"/>
  <c r="AA33"/>
  <c r="AF32"/>
  <c r="AE32"/>
  <c r="AD32"/>
  <c r="AC32"/>
  <c r="AB32"/>
  <c r="AA32"/>
  <c r="AF30"/>
  <c r="AB30"/>
  <c r="AA30"/>
  <c r="AF28"/>
  <c r="AE28"/>
  <c r="AD28"/>
  <c r="AC28"/>
  <c r="AB28"/>
  <c r="AA28"/>
  <c r="AC26"/>
  <c r="AB26"/>
  <c r="AA26"/>
  <c r="AF25"/>
  <c r="AE25"/>
  <c r="AD25"/>
  <c r="AC25"/>
  <c r="AB25"/>
  <c r="AA25"/>
  <c r="AC24"/>
  <c r="AB24"/>
  <c r="AA24"/>
  <c r="AF22"/>
  <c r="AA22"/>
  <c r="AL18"/>
  <c r="AK18"/>
  <c r="AK13" s="1"/>
  <c r="AJ18"/>
  <c r="AI18"/>
  <c r="AI13" s="1"/>
  <c r="AH18"/>
  <c r="AF18"/>
  <c r="AE18"/>
  <c r="AD18"/>
  <c r="AC18"/>
  <c r="AB18"/>
  <c r="AF15"/>
  <c r="M35" i="18" l="1"/>
  <c r="K35"/>
  <c r="AE127" i="16"/>
  <c r="AC127"/>
  <c r="AD127"/>
  <c r="AE102"/>
  <c r="AC102"/>
  <c r="AA102"/>
  <c r="AE63"/>
  <c r="AC63"/>
  <c r="X13"/>
  <c r="V13"/>
  <c r="V8" s="1"/>
  <c r="AB67"/>
  <c r="AD97"/>
  <c r="AB97"/>
  <c r="AF67"/>
  <c r="AE90"/>
  <c r="AC90"/>
  <c r="AF141"/>
  <c r="AF137"/>
  <c r="F13"/>
  <c r="F8" s="1"/>
  <c r="L13"/>
  <c r="L8" s="1"/>
  <c r="AD141"/>
  <c r="AD45"/>
  <c r="AF90"/>
  <c r="AD83"/>
  <c r="AF83"/>
  <c r="AE35"/>
  <c r="S8"/>
  <c r="Q8"/>
  <c r="I8"/>
  <c r="AD59"/>
  <c r="AD67"/>
  <c r="AF59"/>
  <c r="AF35"/>
  <c r="AD30"/>
  <c r="AC30"/>
  <c r="AE30"/>
  <c r="AE26"/>
  <c r="AC22"/>
  <c r="AD22"/>
  <c r="AK8"/>
  <c r="Z8"/>
  <c r="X8"/>
  <c r="AB141"/>
  <c r="AA50"/>
  <c r="AE122"/>
  <c r="G13"/>
  <c r="AB22"/>
  <c r="AF26"/>
  <c r="AD26"/>
  <c r="AA176"/>
  <c r="AI8"/>
  <c r="AG8"/>
  <c r="AC97"/>
  <c r="L17" i="18"/>
  <c r="J17"/>
  <c r="J24" s="1"/>
  <c r="P31"/>
  <c r="P33"/>
  <c r="R33"/>
  <c r="T33"/>
  <c r="R20"/>
  <c r="P13"/>
  <c r="P12"/>
  <c r="Q12"/>
  <c r="P14"/>
  <c r="Q14"/>
  <c r="P16"/>
  <c r="Q16"/>
  <c r="S16"/>
  <c r="Q23"/>
  <c r="P32"/>
  <c r="S12"/>
  <c r="S14"/>
  <c r="Q20"/>
  <c r="S20"/>
  <c r="P11"/>
  <c r="R11"/>
  <c r="T11"/>
  <c r="R13"/>
  <c r="T13"/>
  <c r="P15"/>
  <c r="R15"/>
  <c r="T15"/>
  <c r="S23"/>
  <c r="P27"/>
  <c r="R27"/>
  <c r="T27"/>
  <c r="J35"/>
  <c r="Q32"/>
  <c r="S32"/>
  <c r="L24"/>
  <c r="N24"/>
  <c r="P20"/>
  <c r="T20"/>
  <c r="R23"/>
  <c r="S27"/>
  <c r="P23"/>
  <c r="T23"/>
  <c r="Q27"/>
  <c r="Q11"/>
  <c r="S11"/>
  <c r="R12"/>
  <c r="T12"/>
  <c r="Q13"/>
  <c r="S13"/>
  <c r="R14"/>
  <c r="T14"/>
  <c r="Q15"/>
  <c r="S15"/>
  <c r="R16"/>
  <c r="T16"/>
  <c r="K17"/>
  <c r="M17"/>
  <c r="O17"/>
  <c r="P19"/>
  <c r="R19"/>
  <c r="T19"/>
  <c r="P22"/>
  <c r="R22"/>
  <c r="T22"/>
  <c r="Q26"/>
  <c r="S26"/>
  <c r="Q29"/>
  <c r="S29"/>
  <c r="P30"/>
  <c r="R32"/>
  <c r="T32"/>
  <c r="Q33"/>
  <c r="S33"/>
  <c r="L35"/>
  <c r="N35"/>
  <c r="S35" s="1"/>
  <c r="Q19"/>
  <c r="S19"/>
  <c r="Q22"/>
  <c r="S22"/>
  <c r="P26"/>
  <c r="R26"/>
  <c r="T26"/>
  <c r="P29"/>
  <c r="R29"/>
  <c r="T29"/>
  <c r="AE83" i="16"/>
  <c r="AE141"/>
  <c r="AC141"/>
  <c r="P100"/>
  <c r="J100"/>
  <c r="J180" s="1"/>
  <c r="D100"/>
  <c r="D180" s="1"/>
  <c r="U100"/>
  <c r="O100"/>
  <c r="O180" s="1"/>
  <c r="I100"/>
  <c r="I180" s="1"/>
  <c r="C100"/>
  <c r="Z100"/>
  <c r="Z180" s="1"/>
  <c r="V100"/>
  <c r="V180" s="1"/>
  <c r="AD50"/>
  <c r="AF122"/>
  <c r="AL13"/>
  <c r="AL8" s="1"/>
  <c r="AJ13"/>
  <c r="AJ8" s="1"/>
  <c r="AH13"/>
  <c r="AC35"/>
  <c r="AD90"/>
  <c r="AC50"/>
  <c r="AE50"/>
  <c r="M100"/>
  <c r="K100"/>
  <c r="K180" s="1"/>
  <c r="G100"/>
  <c r="Q100"/>
  <c r="E100"/>
  <c r="S100"/>
  <c r="S180" s="1"/>
  <c r="T100"/>
  <c r="R100"/>
  <c r="N100"/>
  <c r="N180" s="1"/>
  <c r="L100"/>
  <c r="H100"/>
  <c r="H180" s="1"/>
  <c r="F100"/>
  <c r="F180" s="1"/>
  <c r="M180"/>
  <c r="AD35"/>
  <c r="AH100"/>
  <c r="AB100" s="1"/>
  <c r="AG100"/>
  <c r="Y100"/>
  <c r="X100"/>
  <c r="W100"/>
  <c r="AL100"/>
  <c r="AK100"/>
  <c r="AJ100"/>
  <c r="AI100"/>
  <c r="AC100" s="1"/>
  <c r="AC67"/>
  <c r="AE67"/>
  <c r="AA137"/>
  <c r="C8"/>
  <c r="G8"/>
  <c r="E8"/>
  <c r="R8"/>
  <c r="T8"/>
  <c r="P8"/>
  <c r="AF13"/>
  <c r="AF8" s="1"/>
  <c r="AA13"/>
  <c r="AH8"/>
  <c r="U8"/>
  <c r="AA8" s="1"/>
  <c r="Q35" i="18" l="1"/>
  <c r="P35"/>
  <c r="P180" i="16"/>
  <c r="AK180"/>
  <c r="AE100"/>
  <c r="AJ180"/>
  <c r="AD100"/>
  <c r="AG180"/>
  <c r="AA100"/>
  <c r="AF100"/>
  <c r="AB13"/>
  <c r="AB8" s="1"/>
  <c r="Q180"/>
  <c r="L180"/>
  <c r="AI180"/>
  <c r="X180"/>
  <c r="AL180"/>
  <c r="AF180" s="1"/>
  <c r="AD13"/>
  <c r="AD8" s="1"/>
  <c r="U180"/>
  <c r="AA180" s="1"/>
  <c r="R180"/>
  <c r="C180"/>
  <c r="M24" i="18"/>
  <c r="R24" s="1"/>
  <c r="R17"/>
  <c r="R35"/>
  <c r="O24"/>
  <c r="T24" s="1"/>
  <c r="T17"/>
  <c r="K24"/>
  <c r="P24" s="1"/>
  <c r="P17"/>
  <c r="T35"/>
  <c r="S17"/>
  <c r="Q17"/>
  <c r="G180" i="16"/>
  <c r="AH180"/>
  <c r="T180"/>
  <c r="E180"/>
  <c r="AC13"/>
  <c r="AC8" s="1"/>
  <c r="W8"/>
  <c r="AE13"/>
  <c r="AE8" s="1"/>
  <c r="Y8"/>
  <c r="AD180" l="1"/>
  <c r="S24" i="18"/>
  <c r="Q24"/>
  <c r="Y180" i="16"/>
  <c r="AE180" s="1"/>
  <c r="W180"/>
  <c r="AC180" s="1"/>
  <c r="AB180"/>
</calcChain>
</file>

<file path=xl/sharedStrings.xml><?xml version="1.0" encoding="utf-8"?>
<sst xmlns="http://schemas.openxmlformats.org/spreadsheetml/2006/main" count="815" uniqueCount="399">
  <si>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</si>
  <si>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</si>
  <si>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</si>
  <si>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</si>
  <si>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</si>
  <si>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</si>
  <si>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</si>
  <si>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</si>
  <si>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</si>
  <si>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</si>
  <si>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</si>
  <si>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</si>
  <si>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</si>
  <si>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</si>
  <si>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</si>
  <si>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</si>
  <si>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</si>
  <si>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</si>
  <si>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</si>
  <si>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</si>
  <si>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</si>
  <si>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</si>
  <si>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</si>
  <si>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</si>
  <si>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</si>
  <si>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</si>
  <si>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</si>
  <si>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</si>
  <si>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</si>
  <si>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</si>
  <si>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</si>
  <si>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</si>
  <si>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</si>
  <si>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</si>
  <si>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</si>
  <si>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</si>
  <si>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</si>
  <si>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</si>
  <si>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</si>
  <si>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</si>
  <si>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</si>
  <si>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</si>
  <si>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</si>
  <si>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</si>
  <si>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</si>
  <si>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</si>
  <si>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</si>
  <si>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</si>
  <si>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</si>
  <si>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</si>
  <si>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</si>
  <si>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Изделия колбасные - всего</t>
  </si>
  <si>
    <t>Полуфабрикаты мясные - всего</t>
  </si>
  <si>
    <t>Цельномолочная продукция (в пересчете на молоко) - всего</t>
  </si>
  <si>
    <t>Масло животное - всего</t>
  </si>
  <si>
    <t>Хлеб и хлебобулочные изделия - всего</t>
  </si>
  <si>
    <t>Изделия кондитерские мучные</t>
  </si>
  <si>
    <t>Пиломатериалы, включая пиломатериалы из давальческого сырья</t>
  </si>
  <si>
    <t>тыс.шт</t>
  </si>
  <si>
    <t>тыс. плотн. м3</t>
  </si>
  <si>
    <t>млн.шт</t>
  </si>
  <si>
    <t>Изоиздания - (листов-оттисков)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</si>
  <si>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</si>
  <si>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</si>
  <si>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</si>
  <si>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</si>
  <si>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</si>
  <si>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</si>
  <si>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</si>
  <si>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</si>
  <si>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</si>
  <si>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</si>
  <si>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</si>
  <si>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</si>
  <si>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</si>
  <si>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</si>
  <si>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</si>
  <si>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</si>
  <si>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</si>
  <si>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</si>
  <si>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</si>
  <si>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</si>
  <si>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</si>
  <si>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</si>
  <si>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</si>
  <si>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</si>
  <si>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</si>
  <si>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</si>
  <si>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</si>
  <si>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</si>
  <si>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</si>
  <si>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</si>
  <si>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</si>
  <si>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</si>
  <si>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</si>
  <si>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</si>
  <si>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</si>
  <si>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в т.ч.по предприятиям:</t>
  </si>
  <si>
    <t>Добыча полезных 
ископаемых - всего (С)</t>
  </si>
  <si>
    <t>Приложение 1</t>
  </si>
  <si>
    <t>Приложение 3 к прогнозу</t>
  </si>
  <si>
    <t>Прогноз на: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</si>
  <si>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</si>
  <si>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</si>
  <si>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</si>
  <si>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</si>
  <si>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</si>
  <si>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</si>
  <si>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</si>
  <si>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</si>
  <si>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</si>
  <si>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</si>
  <si>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</si>
  <si>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</si>
  <si>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</si>
  <si>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</si>
  <si>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</si>
  <si>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</si>
  <si>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</si>
  <si>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</si>
  <si>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</si>
  <si>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</si>
  <si>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</si>
  <si>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</si>
  <si>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</si>
  <si>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</si>
  <si>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</si>
  <si>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</si>
  <si>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</si>
  <si>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</si>
  <si>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</si>
  <si>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</si>
  <si>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</si>
  <si>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</si>
  <si>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</si>
  <si>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</si>
  <si>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</si>
  <si>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</si>
  <si>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</si>
  <si>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</si>
  <si>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</si>
  <si>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</si>
  <si>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</si>
  <si>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</si>
  <si>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</si>
  <si>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</si>
  <si>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</si>
  <si>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</si>
  <si>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</si>
  <si>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</si>
  <si>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</si>
  <si>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</si>
  <si>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</si>
  <si>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</si>
  <si>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</si>
  <si>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</si>
  <si>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</si>
  <si>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</si>
  <si>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</si>
  <si>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</si>
  <si>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</si>
  <si>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</si>
  <si>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</si>
  <si>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</si>
  <si>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</si>
  <si>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</si>
  <si>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</si>
  <si>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</si>
  <si>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</si>
  <si>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</si>
  <si>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</si>
  <si>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</si>
  <si>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</si>
  <si>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</si>
  <si>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</si>
  <si>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</si>
  <si>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</si>
  <si>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</si>
  <si>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</si>
  <si>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</si>
  <si>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</si>
  <si>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</si>
  <si>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</si>
  <si>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</si>
  <si>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</si>
  <si>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</si>
  <si>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</si>
  <si>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2017 год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</si>
  <si>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</si>
  <si>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</si>
  <si>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</si>
  <si>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</si>
  <si>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Факт 
2014 года</t>
  </si>
  <si>
    <t>2018 год</t>
  </si>
  <si>
    <t>2018 г.</t>
  </si>
  <si>
    <t>Факт 
2014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</si>
  <si>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</si>
  <si>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</si>
  <si>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</si>
  <si>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</si>
  <si>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</si>
  <si>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</si>
  <si>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</si>
  <si>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</si>
  <si>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</si>
  <si>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</si>
  <si>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</si>
  <si>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</si>
  <si>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</si>
  <si>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Куйтунское городское  поселение</t>
  </si>
  <si>
    <t>Чеботарихинское  сельское  поселение</t>
  </si>
  <si>
    <t>Кундуйское  сельское  поселение</t>
  </si>
  <si>
    <t>Уянское  сельское  поселение</t>
  </si>
  <si>
    <t>Харикское  сельское  поселение</t>
  </si>
  <si>
    <t>Больше Кашелакское  сельское  поселение</t>
  </si>
  <si>
    <t>Андрюшинское  сельское  поселение</t>
  </si>
  <si>
    <t>Барлукское  сельское  поселение</t>
  </si>
  <si>
    <t>Каразейское  сельское  поселение</t>
  </si>
  <si>
    <t>Алкинское  сельское  поселение</t>
  </si>
  <si>
    <t>Тулюшское  сельское  поселение</t>
  </si>
  <si>
    <t>Лермонтовское  сельское  поселение</t>
  </si>
  <si>
    <t>Уховское  сельское  поселение</t>
  </si>
  <si>
    <t>Панагинское  сельское  поселение</t>
  </si>
  <si>
    <t>Усть-Кадинское  сельское  поселение</t>
  </si>
  <si>
    <t>Карымское  сельское  поселение</t>
  </si>
  <si>
    <t>Мингатуйское  сельское  поселение</t>
  </si>
  <si>
    <t>Иркутское  сельское  поселение</t>
  </si>
  <si>
    <t>Наратайское  сельское  поселение</t>
  </si>
  <si>
    <t>Ленинское  сельское  поселение</t>
  </si>
  <si>
    <t>МУП Типография</t>
  </si>
  <si>
    <t>ООО Усть Кадинский  ЛДК</t>
  </si>
  <si>
    <t>ОАО "Иркутская  электросетевая  компания"</t>
  </si>
  <si>
    <t>филиал ГУЭП "Облкоммунэнерго"</t>
  </si>
  <si>
    <t>ОГУП ДС (дорожный)</t>
  </si>
  <si>
    <t>ОСП  Куйтунский  почтамп</t>
  </si>
  <si>
    <t>ОАО Ростелеком</t>
  </si>
  <si>
    <t>ОАО РЖД  филиал  ВСЖД</t>
  </si>
  <si>
    <t>СПК к-з Труд</t>
  </si>
  <si>
    <t>ООО Саянский  бройлер</t>
  </si>
  <si>
    <t>ФГУ  Россельхозцентр</t>
  </si>
  <si>
    <t>Районное  отделение  общественной   организации  охотников  и  рыболовов</t>
  </si>
  <si>
    <t>ФГУ  Управление  Иркутскмелиоводхоз</t>
  </si>
  <si>
    <t>ОГАУ  Карымский  лесхоз</t>
  </si>
  <si>
    <t>ИТУ  АЛХИО по Куйтунскому  лесничеству</t>
  </si>
  <si>
    <t>Барлукское  ПО</t>
  </si>
  <si>
    <t>ПО Барлукский  промкомбинат</t>
  </si>
  <si>
    <t>ПО Пайщик</t>
  </si>
  <si>
    <t>Куйтунское  РПО</t>
  </si>
  <si>
    <t>ПО Союз</t>
  </si>
  <si>
    <t>МУП  Куйтунская  центральная  аптека</t>
  </si>
  <si>
    <t xml:space="preserve">Финансовая  деятельность -всего </t>
  </si>
  <si>
    <t>ОАО  Сбербанк России</t>
  </si>
  <si>
    <t>Управление  пенсионного фонда</t>
  </si>
  <si>
    <t xml:space="preserve">Операции  с недвижимым  имуществом - всего </t>
  </si>
  <si>
    <t>БТИ</t>
  </si>
  <si>
    <t>МУ  КУМИ</t>
  </si>
  <si>
    <t xml:space="preserve">Государственное  управление и  обеспечение  военной  безопасности, обязательное  социальное  страхование - всего </t>
  </si>
  <si>
    <t>Администрация (МО и поселений)</t>
  </si>
  <si>
    <t>МО МВД  России "Тулунский"</t>
  </si>
  <si>
    <t>Федеральное  казначейство  по  Куйтунскому  району</t>
  </si>
  <si>
    <t>Прокуратура</t>
  </si>
  <si>
    <t xml:space="preserve">Образование - всего </t>
  </si>
  <si>
    <t>Школы,  д/сады</t>
  </si>
  <si>
    <t>ЦО Каразей</t>
  </si>
  <si>
    <t>ЦО Альянс</t>
  </si>
  <si>
    <t>Спортивно - технический  клуб</t>
  </si>
  <si>
    <t xml:space="preserve">Здравоохранение  и  предоставление  социальных  услуг - всего </t>
  </si>
  <si>
    <t>ОГУ  Куйтунская   СББЖ</t>
  </si>
  <si>
    <t xml:space="preserve">Предоставление  прочих коммунальных, социальных  и  персональных  услуг - всего </t>
  </si>
  <si>
    <t>Учреждения  культуры</t>
  </si>
  <si>
    <t>Малый  бизнес - всего ( с  учетом  микропредприятий)</t>
  </si>
  <si>
    <t>в т.ч.по  видам  экономической  деятельности  в разрезе  предприятий:</t>
  </si>
  <si>
    <t>ООО Лесная  инвестиционная  компания</t>
  </si>
  <si>
    <t>ООО Трейд Ост</t>
  </si>
  <si>
    <t>ООО СибТрансЛес</t>
  </si>
  <si>
    <t>ООО ЛесСиб</t>
  </si>
  <si>
    <t>ООО Сокол</t>
  </si>
  <si>
    <t>ООО Куйтунское ЛПП</t>
  </si>
  <si>
    <t>ООО Телевидение</t>
  </si>
  <si>
    <t>ОАО  Куйтунагросервис</t>
  </si>
  <si>
    <t>ООО Авангард</t>
  </si>
  <si>
    <t>СПК Окинский  цех Куйтунский</t>
  </si>
  <si>
    <t>ОАО Куйтунский Агропромснаб</t>
  </si>
  <si>
    <t>ООО Возрождение</t>
  </si>
  <si>
    <t>ООО Ангара Спецстрой</t>
  </si>
  <si>
    <t>ООО Старт</t>
  </si>
  <si>
    <t>ООО Метелица</t>
  </si>
  <si>
    <t>ООО Здоровье</t>
  </si>
  <si>
    <t>ООО Транзит</t>
  </si>
  <si>
    <t>ООО Эконом</t>
  </si>
  <si>
    <t>ООО Нико</t>
  </si>
  <si>
    <t>ООО Энергия</t>
  </si>
  <si>
    <t>ООО Лидер</t>
  </si>
  <si>
    <t>ООО Золотой  Орфей</t>
  </si>
  <si>
    <t>ООО Витория</t>
  </si>
  <si>
    <t>ООО Иркутск -Терминал</t>
  </si>
  <si>
    <t>ООО Орион  Лес</t>
  </si>
  <si>
    <t>ООО Рябинушка</t>
  </si>
  <si>
    <t>ООО Алекс</t>
  </si>
  <si>
    <t xml:space="preserve">ООО Дружба </t>
  </si>
  <si>
    <t>ООО Вертикаль</t>
  </si>
  <si>
    <t>ООО Абсолют</t>
  </si>
  <si>
    <t>ОАО ЖТК</t>
  </si>
  <si>
    <t>ООО Шаи</t>
  </si>
  <si>
    <t>ООО Крепость Юг</t>
  </si>
  <si>
    <t>ООО Высота</t>
  </si>
  <si>
    <t>ООО Алмаз Тулун</t>
  </si>
  <si>
    <t xml:space="preserve">Предоставление   прочих  коммунальных, социальных  и  персональных  услуг - всего </t>
  </si>
  <si>
    <t>ООО Куйтунуглеснаб</t>
  </si>
  <si>
    <r>
      <t xml:space="preserve">                                     Диагностика состояния  экономики  и  предприятий  муниципального  образования Куйтунский район                                   </t>
    </r>
    <r>
      <rPr>
        <b/>
        <sz val="11"/>
        <rFont val="Arial Cyr"/>
        <charset val="204"/>
      </rPr>
      <t>Приложение 2  к прогнозу</t>
    </r>
  </si>
  <si>
    <t>п.Куйтун</t>
  </si>
  <si>
    <t xml:space="preserve">ООО Кундуйское </t>
  </si>
  <si>
    <t>с.Кундуй</t>
  </si>
  <si>
    <t>с.Тулюшка</t>
  </si>
  <si>
    <t>п.Харик</t>
  </si>
  <si>
    <t>с.Алкин</t>
  </si>
  <si>
    <t>с.Уян</t>
  </si>
  <si>
    <t>с.Барлук</t>
  </si>
  <si>
    <t>с.Каразей</t>
  </si>
  <si>
    <t>с.Карымск</t>
  </si>
  <si>
    <t>Куйтунский район</t>
  </si>
  <si>
    <t>ГБПОУ  Тулунский аграрный  техникум (отделение№5 п.Харик)</t>
  </si>
  <si>
    <t>ст.Тулюшка</t>
  </si>
  <si>
    <t>п.Панагино</t>
  </si>
  <si>
    <t>ООО Кристал</t>
  </si>
  <si>
    <t>ООО ЛесСибири</t>
  </si>
  <si>
    <t>с.Усть-Када</t>
  </si>
  <si>
    <t>ООО Уховский</t>
  </si>
  <si>
    <t>п.Уховский</t>
  </si>
  <si>
    <t>ООО Универсал Сервис</t>
  </si>
  <si>
    <t>ООО ЭльбрусСтрой</t>
  </si>
  <si>
    <t>Мэр  муниципального  образования  Куйтунский  район                                                                                А.И.Полонин</t>
  </si>
  <si>
    <t>ОГКУ Управление  социальной  защиты  населения  по Куйтунскому  району</t>
  </si>
  <si>
    <t>ОГБУЗ  Куйтунская  ЦРБ</t>
  </si>
  <si>
    <t>Управление   образования  администрации  муниципального  образования  Куйтунский  район</t>
  </si>
  <si>
    <t>0</t>
  </si>
  <si>
    <t>ООО Развитие</t>
  </si>
  <si>
    <t>ООО Наш Регион</t>
  </si>
  <si>
    <t>ООО Алмаз-Зима</t>
  </si>
  <si>
    <t>Финансовое  управление  администрации муниципального  образования  Куйтунский  район</t>
  </si>
  <si>
    <t>с.Панагино</t>
  </si>
  <si>
    <t>ОП" Куйтунское "ООО "Компания  Попофф"</t>
  </si>
  <si>
    <t>ООО  Майское</t>
  </si>
  <si>
    <t>итого</t>
  </si>
  <si>
    <t>Всего  промышленность</t>
  </si>
  <si>
    <t>ООО АгроПлюс</t>
  </si>
  <si>
    <t>Новотельбинское  сельское  поселение</t>
  </si>
  <si>
    <t>Прогноз предоставляется 
до 15 июля  2016 года</t>
  </si>
  <si>
    <t>Форма прогноза 
до 2019 г.</t>
  </si>
  <si>
    <t>Прогноз социально-экономического развития муниципального образования   Куйтунский  район  на 2017-2019 гг.</t>
  </si>
  <si>
    <t>Факт 
2015 года</t>
  </si>
  <si>
    <t>Оценка 
2016 года</t>
  </si>
  <si>
    <t>2019 год</t>
  </si>
  <si>
    <t>Факт 
2015 г.</t>
  </si>
  <si>
    <t>Оценка 
2016 г.</t>
  </si>
  <si>
    <t>Прогноз на 2017-2019 гг.</t>
  </si>
  <si>
    <t>Прогноз на 2017-2019гг.</t>
  </si>
  <si>
    <t>2019 г.</t>
  </si>
  <si>
    <t xml:space="preserve">ОГКУ Центр  занятости  населения  Куйтунского  района  </t>
  </si>
  <si>
    <t>Отдел межрайонной инспекции федеральной налоговой  службы России №14 по Иркутской области</t>
  </si>
  <si>
    <t>Управление министерства  социального развития, опеки и попечительства Иркутской  области №5</t>
  </si>
  <si>
    <t>Пожарная  часть -21 Государственного  учреждения "6 отряд Федеральной противопожарной службы по Иркутской  области " Куйтунского  района</t>
  </si>
  <si>
    <t>Отдел  вневедомственной  охраны  при  ОВД  по  Куйтунскому  району</t>
  </si>
  <si>
    <t>Куйтунский  районный   суд Иркутской  области</t>
  </si>
  <si>
    <t>Военный  комиссариат  Куйтунского  района</t>
  </si>
  <si>
    <t>ОГКУ   социального  обслуживания "Центр  помощи    детям,    оставшимся  без  попечения  родителей, Куйтунского  района"</t>
  </si>
  <si>
    <t>ОГУБУСО "Тулюшкинский психоневрологический интернат"</t>
  </si>
  <si>
    <t>ОГБУСО  Комплексный  центр  социального  обслуживания населения Куйтунского  района</t>
  </si>
  <si>
    <t>ПАО Куйтунская  Нива</t>
  </si>
  <si>
    <t>ООО СХ Кундуйское</t>
  </si>
  <si>
    <t>0,337</t>
  </si>
  <si>
    <t>0,184</t>
  </si>
  <si>
    <t>ООО Куйтун -Лесснаб</t>
  </si>
  <si>
    <t>ООО Экспорт Лес</t>
  </si>
  <si>
    <t>ООО "Наратайская  лесная  компания"</t>
  </si>
  <si>
    <t>ООО "Эльбрус"</t>
  </si>
  <si>
    <t>ООО "ФоресЭко"</t>
  </si>
  <si>
    <t>ООО Гранит</t>
  </si>
  <si>
    <t>ООО ВинТорг</t>
  </si>
  <si>
    <t>ООО Вита</t>
  </si>
  <si>
    <t>ООО Лена</t>
  </si>
  <si>
    <t>ООО Ветер</t>
  </si>
  <si>
    <t>ООО Малина</t>
  </si>
  <si>
    <t>ООО Алко Трейд</t>
  </si>
  <si>
    <t>0,250</t>
  </si>
  <si>
    <t>ООО Квант</t>
  </si>
  <si>
    <t>2,001</t>
  </si>
  <si>
    <t>2,005</t>
  </si>
  <si>
    <t>1,975</t>
  </si>
  <si>
    <t>Оценка 2016 г.</t>
  </si>
  <si>
    <t>Отдельные показатели прогноза развития муниципальных образований поселенческого уровня на 2017-2019 годы*</t>
  </si>
  <si>
    <t>ПАО "Куйтунская Нива",с.Андрюшино</t>
  </si>
  <si>
    <t>Всего за 2016-2019 гг., 
в т.ч. по годам:</t>
  </si>
  <si>
    <t>Развитие  зернового  производства СПК "Колхоз Труд" Куйтунского  района</t>
  </si>
  <si>
    <t>молоко,тонн</t>
  </si>
  <si>
    <t>мясо, тонн</t>
  </si>
  <si>
    <t>зерно,тонн</t>
  </si>
  <si>
    <t xml:space="preserve"> район</t>
  </si>
  <si>
    <r>
      <t xml:space="preserve">Сводный перечень инвестиционных проектов, реализация которых предполагается в 2016-2019 гг. 
</t>
    </r>
    <r>
      <rPr>
        <b/>
        <u/>
        <sz val="16"/>
        <rFont val="Arial"/>
        <family val="2"/>
        <charset val="204"/>
      </rPr>
      <t>в  муниципальном  образовании  Куйтунский  район</t>
    </r>
    <r>
      <rPr>
        <b/>
        <sz val="16"/>
        <rFont val="Arial"/>
        <family val="2"/>
        <charset val="204"/>
      </rPr>
      <t xml:space="preserve">
(наименование муниципального района, городского округа)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</si>
</sst>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9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8"/>
      <name val="Times New Roman"/>
      <family val="1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u/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4" fillId="0" borderId="0" xfId="0" applyFont="1" applyFill="1"/>
    <xf numFmtId="0" fontId="23" fillId="2" borderId="2" xfId="0" applyFont="1" applyFill="1" applyBorder="1"/>
    <xf numFmtId="0" fontId="21" fillId="0" borderId="4" xfId="0" applyFont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/>
    </xf>
    <xf numFmtId="0" fontId="5" fillId="0" borderId="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6" xfId="0" applyBorder="1"/>
    <xf numFmtId="0" fontId="0" fillId="2" borderId="1" xfId="0" applyFill="1" applyBorder="1"/>
    <xf numFmtId="0" fontId="30" fillId="0" borderId="7" xfId="0" applyFont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9" fillId="4" borderId="28" xfId="0" applyNumberFormat="1" applyFont="1" applyFill="1" applyBorder="1" applyAlignment="1">
      <alignment horizontal="right" vertical="center" wrapText="1"/>
    </xf>
    <xf numFmtId="1" fontId="34" fillId="4" borderId="17" xfId="0" applyNumberFormat="1" applyFont="1" applyFill="1" applyBorder="1" applyAlignment="1">
      <alignment horizontal="center" vertical="center" wrapText="1"/>
    </xf>
    <xf numFmtId="1" fontId="29" fillId="4" borderId="17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1" fontId="34" fillId="4" borderId="22" xfId="0" applyNumberFormat="1" applyFont="1" applyFill="1" applyBorder="1" applyAlignment="1">
      <alignment horizontal="center" vertical="center" wrapText="1"/>
    </xf>
    <xf numFmtId="1" fontId="29" fillId="4" borderId="8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1" fontId="34" fillId="4" borderId="36" xfId="0" applyNumberFormat="1" applyFont="1" applyFill="1" applyBorder="1" applyAlignment="1">
      <alignment horizontal="center" vertical="center" wrapText="1"/>
    </xf>
    <xf numFmtId="1" fontId="29" fillId="4" borderId="36" xfId="0" applyNumberFormat="1" applyFont="1" applyFill="1" applyBorder="1" applyAlignment="1">
      <alignment horizontal="center" vertical="center" wrapText="1"/>
    </xf>
    <xf numFmtId="1" fontId="29" fillId="0" borderId="36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165" fontId="29" fillId="4" borderId="40" xfId="0" applyNumberFormat="1" applyFont="1" applyFill="1" applyBorder="1" applyAlignment="1">
      <alignment vertical="center"/>
    </xf>
    <xf numFmtId="1" fontId="29" fillId="4" borderId="40" xfId="0" applyNumberFormat="1" applyFont="1" applyFill="1" applyBorder="1" applyAlignment="1">
      <alignment horizontal="center" vertical="center"/>
    </xf>
    <xf numFmtId="1" fontId="29" fillId="4" borderId="2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34" fillId="4" borderId="20" xfId="0" applyNumberFormat="1" applyFont="1" applyFill="1" applyBorder="1" applyAlignment="1">
      <alignment horizontal="center" vertical="center" wrapText="1"/>
    </xf>
    <xf numFmtId="1" fontId="34" fillId="4" borderId="40" xfId="0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4" fillId="4" borderId="43" xfId="0" applyNumberFormat="1" applyFont="1" applyFill="1" applyBorder="1" applyAlignment="1">
      <alignment vertical="center"/>
    </xf>
    <xf numFmtId="165" fontId="34" fillId="4" borderId="39" xfId="0" applyNumberFormat="1" applyFont="1" applyFill="1" applyBorder="1" applyAlignment="1">
      <alignment vertical="center"/>
    </xf>
    <xf numFmtId="165" fontId="13" fillId="0" borderId="39" xfId="0" applyNumberFormat="1" applyFont="1" applyBorder="1" applyAlignment="1">
      <alignment vertical="center"/>
    </xf>
    <xf numFmtId="165" fontId="13" fillId="4" borderId="39" xfId="0" applyNumberFormat="1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1" fontId="34" fillId="4" borderId="38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vertical="center"/>
    </xf>
    <xf numFmtId="1" fontId="13" fillId="0" borderId="8" xfId="0" applyNumberFormat="1" applyFont="1" applyBorder="1" applyAlignment="1">
      <alignment vertical="center"/>
    </xf>
    <xf numFmtId="1" fontId="34" fillId="4" borderId="21" xfId="0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vertical="center"/>
    </xf>
    <xf numFmtId="0" fontId="34" fillId="4" borderId="41" xfId="0" applyFont="1" applyFill="1" applyBorder="1" applyAlignment="1">
      <alignment vertical="center"/>
    </xf>
    <xf numFmtId="1" fontId="34" fillId="0" borderId="36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vertical="center"/>
    </xf>
    <xf numFmtId="1" fontId="13" fillId="4" borderId="41" xfId="0" applyNumberFormat="1" applyFont="1" applyFill="1" applyBorder="1" applyAlignment="1">
      <alignment vertical="center"/>
    </xf>
    <xf numFmtId="1" fontId="13" fillId="0" borderId="41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29" fillId="4" borderId="21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vertical="center" wrapText="1"/>
    </xf>
    <xf numFmtId="1" fontId="34" fillId="4" borderId="43" xfId="0" applyNumberFormat="1" applyFont="1" applyFill="1" applyBorder="1" applyAlignment="1">
      <alignment horizontal="center" vertical="center" wrapText="1"/>
    </xf>
    <xf numFmtId="1" fontId="34" fillId="0" borderId="43" xfId="0" applyNumberFormat="1" applyFont="1" applyFill="1" applyBorder="1" applyAlignment="1">
      <alignment horizontal="center" vertical="center" wrapText="1"/>
    </xf>
    <xf numFmtId="1" fontId="34" fillId="0" borderId="39" xfId="0" applyNumberFormat="1" applyFont="1" applyFill="1" applyBorder="1" applyAlignment="1">
      <alignment horizontal="center" vertical="center" wrapText="1"/>
    </xf>
    <xf numFmtId="1" fontId="34" fillId="4" borderId="41" xfId="0" applyNumberFormat="1" applyFont="1" applyFill="1" applyBorder="1" applyAlignment="1">
      <alignment horizontal="center" vertical="center" wrapText="1"/>
    </xf>
    <xf numFmtId="1" fontId="34" fillId="4" borderId="42" xfId="0" applyNumberFormat="1" applyFont="1" applyFill="1" applyBorder="1" applyAlignment="1">
      <alignment horizontal="center" vertical="center" wrapText="1"/>
    </xf>
    <xf numFmtId="1" fontId="34" fillId="0" borderId="42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horizontal="center" vertical="center" wrapText="1"/>
    </xf>
    <xf numFmtId="1" fontId="29" fillId="4" borderId="38" xfId="0" applyNumberFormat="1" applyFont="1" applyFill="1" applyBorder="1" applyAlignment="1">
      <alignment horizontal="center" vertical="center" wrapText="1"/>
    </xf>
    <xf numFmtId="1" fontId="29" fillId="4" borderId="9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1" fontId="34" fillId="4" borderId="46" xfId="0" applyNumberFormat="1" applyFont="1" applyFill="1" applyBorder="1" applyAlignment="1">
      <alignment horizontal="center" vertical="center" wrapText="1"/>
    </xf>
    <xf numFmtId="1" fontId="34" fillId="4" borderId="47" xfId="0" applyNumberFormat="1" applyFont="1" applyFill="1" applyBorder="1" applyAlignment="1">
      <alignment horizontal="center" vertical="center" wrapText="1"/>
    </xf>
    <xf numFmtId="1" fontId="34" fillId="0" borderId="47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1" fontId="29" fillId="4" borderId="40" xfId="0" applyNumberFormat="1" applyFont="1" applyFill="1" applyBorder="1" applyAlignment="1">
      <alignment horizontal="center" vertical="center" wrapText="1"/>
    </xf>
    <xf numFmtId="1" fontId="29" fillId="4" borderId="22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34" fillId="4" borderId="18" xfId="0" applyNumberFormat="1" applyFont="1" applyFill="1" applyBorder="1" applyAlignment="1">
      <alignment horizontal="center" vertical="center" wrapText="1"/>
    </xf>
    <xf numFmtId="1" fontId="34" fillId="4" borderId="50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1" fontId="34" fillId="4" borderId="43" xfId="0" applyNumberFormat="1" applyFont="1" applyFill="1" applyBorder="1" applyAlignment="1">
      <alignment horizontal="center" vertical="center"/>
    </xf>
    <xf numFmtId="165" fontId="29" fillId="4" borderId="28" xfId="0" applyNumberFormat="1" applyFont="1" applyFill="1" applyBorder="1" applyAlignment="1">
      <alignment horizontal="center" vertical="center" wrapText="1"/>
    </xf>
    <xf numFmtId="1" fontId="29" fillId="4" borderId="28" xfId="0" applyNumberFormat="1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65" fontId="29" fillId="4" borderId="40" xfId="0" applyNumberFormat="1" applyFont="1" applyFill="1" applyBorder="1" applyAlignment="1">
      <alignment horizontal="center" vertical="center"/>
    </xf>
    <xf numFmtId="165" fontId="34" fillId="4" borderId="40" xfId="0" applyNumberFormat="1" applyFont="1" applyFill="1" applyBorder="1" applyAlignment="1">
      <alignment horizontal="center" vertical="center"/>
    </xf>
    <xf numFmtId="1" fontId="34" fillId="4" borderId="40" xfId="0" applyNumberFormat="1" applyFont="1" applyFill="1" applyBorder="1" applyAlignment="1">
      <alignment horizontal="center" vertical="center"/>
    </xf>
    <xf numFmtId="165" fontId="34" fillId="4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1" fontId="13" fillId="4" borderId="39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165" fontId="13" fillId="4" borderId="41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65" fontId="13" fillId="0" borderId="41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165" fontId="13" fillId="4" borderId="39" xfId="0" applyNumberFormat="1" applyFont="1" applyFill="1" applyBorder="1" applyAlignment="1">
      <alignment horizontal="center" vertical="center"/>
    </xf>
    <xf numFmtId="165" fontId="13" fillId="0" borderId="39" xfId="0" applyNumberFormat="1" applyFont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41" xfId="0" applyNumberFormat="1" applyFont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5" fontId="13" fillId="0" borderId="46" xfId="0" applyNumberFormat="1" applyFont="1" applyFill="1" applyBorder="1" applyAlignment="1">
      <alignment horizontal="center" vertical="center"/>
    </xf>
    <xf numFmtId="165" fontId="41" fillId="4" borderId="48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165" fontId="29" fillId="4" borderId="22" xfId="0" applyNumberFormat="1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165" fontId="29" fillId="4" borderId="38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65" fontId="13" fillId="4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center" vertical="center"/>
    </xf>
    <xf numFmtId="1" fontId="13" fillId="4" borderId="21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3" fillId="4" borderId="42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65" fontId="13" fillId="0" borderId="42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165" fontId="29" fillId="4" borderId="10" xfId="0" applyNumberFormat="1" applyFont="1" applyFill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165" fontId="41" fillId="4" borderId="10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 wrapText="1"/>
    </xf>
    <xf numFmtId="49" fontId="13" fillId="4" borderId="8" xfId="0" applyNumberFormat="1" applyFont="1" applyFill="1" applyBorder="1" applyAlignment="1">
      <alignment horizontal="center" vertical="center"/>
    </xf>
    <xf numFmtId="1" fontId="13" fillId="4" borderId="42" xfId="0" applyNumberFormat="1" applyFont="1" applyFill="1" applyBorder="1" applyAlignment="1">
      <alignment horizontal="center" vertical="center"/>
    </xf>
    <xf numFmtId="165" fontId="13" fillId="4" borderId="46" xfId="0" applyNumberFormat="1" applyFont="1" applyFill="1" applyBorder="1" applyAlignment="1">
      <alignment horizontal="center" vertical="center"/>
    </xf>
    <xf numFmtId="1" fontId="34" fillId="0" borderId="52" xfId="0" applyNumberFormat="1" applyFont="1" applyFill="1" applyBorder="1" applyAlignment="1">
      <alignment horizontal="center" vertical="center" wrapText="1"/>
    </xf>
    <xf numFmtId="1" fontId="29" fillId="4" borderId="53" xfId="0" applyNumberFormat="1" applyFont="1" applyFill="1" applyBorder="1" applyAlignment="1">
      <alignment horizontal="center" vertical="center" wrapText="1"/>
    </xf>
    <xf numFmtId="1" fontId="41" fillId="4" borderId="48" xfId="0" applyNumberFormat="1" applyFont="1" applyFill="1" applyBorder="1" applyAlignment="1">
      <alignment horizontal="center" vertical="center"/>
    </xf>
    <xf numFmtId="165" fontId="41" fillId="4" borderId="4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165" fontId="41" fillId="4" borderId="33" xfId="0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/>
    </xf>
    <xf numFmtId="2" fontId="25" fillId="0" borderId="3" xfId="0" applyNumberFormat="1" applyFont="1" applyBorder="1"/>
    <xf numFmtId="0" fontId="4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2" fontId="44" fillId="0" borderId="3" xfId="0" applyNumberFormat="1" applyFont="1" applyBorder="1"/>
    <xf numFmtId="0" fontId="20" fillId="0" borderId="2" xfId="0" applyFont="1" applyFill="1" applyBorder="1" applyAlignment="1">
      <alignment horizontal="center"/>
    </xf>
    <xf numFmtId="0" fontId="25" fillId="0" borderId="3" xfId="0" applyFont="1" applyBorder="1"/>
    <xf numFmtId="0" fontId="44" fillId="0" borderId="3" xfId="0" applyFont="1" applyBorder="1"/>
    <xf numFmtId="0" fontId="21" fillId="0" borderId="54" xfId="0" applyFont="1" applyBorder="1" applyAlignment="1">
      <alignment wrapText="1"/>
    </xf>
    <xf numFmtId="0" fontId="20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 wrapText="1"/>
    </xf>
    <xf numFmtId="2" fontId="44" fillId="0" borderId="54" xfId="0" applyNumberFormat="1" applyFont="1" applyBorder="1"/>
    <xf numFmtId="0" fontId="43" fillId="0" borderId="2" xfId="0" applyFont="1" applyBorder="1" applyAlignment="1">
      <alignment horizontal="center"/>
    </xf>
    <xf numFmtId="2" fontId="24" fillId="0" borderId="2" xfId="0" applyNumberFormat="1" applyFont="1" applyBorder="1"/>
    <xf numFmtId="0" fontId="34" fillId="0" borderId="3" xfId="0" applyFont="1" applyBorder="1"/>
    <xf numFmtId="0" fontId="24" fillId="0" borderId="3" xfId="0" applyFont="1" applyBorder="1"/>
    <xf numFmtId="0" fontId="24" fillId="0" borderId="3" xfId="0" applyFont="1" applyFill="1" applyBorder="1"/>
    <xf numFmtId="2" fontId="31" fillId="0" borderId="4" xfId="0" applyNumberFormat="1" applyFont="1" applyBorder="1"/>
    <xf numFmtId="165" fontId="29" fillId="4" borderId="20" xfId="0" applyNumberFormat="1" applyFont="1" applyFill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4" borderId="22" xfId="0" applyNumberFormat="1" applyFont="1" applyFill="1" applyBorder="1" applyAlignment="1">
      <alignment horizontal="center" vertical="center"/>
    </xf>
    <xf numFmtId="1" fontId="13" fillId="4" borderId="22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1" fontId="29" fillId="4" borderId="17" xfId="0" applyNumberFormat="1" applyFont="1" applyFill="1" applyBorder="1" applyAlignment="1">
      <alignment horizontal="center" vertical="center"/>
    </xf>
    <xf numFmtId="1" fontId="34" fillId="4" borderId="58" xfId="0" applyNumberFormat="1" applyFont="1" applyFill="1" applyBorder="1" applyAlignment="1">
      <alignment horizontal="center" vertical="center" wrapText="1"/>
    </xf>
    <xf numFmtId="1" fontId="34" fillId="4" borderId="59" xfId="0" applyNumberFormat="1" applyFont="1" applyFill="1" applyBorder="1" applyAlignment="1">
      <alignment horizontal="center" vertical="center" wrapText="1"/>
    </xf>
    <xf numFmtId="1" fontId="34" fillId="0" borderId="59" xfId="0" applyNumberFormat="1" applyFont="1" applyFill="1" applyBorder="1" applyAlignment="1">
      <alignment horizontal="center" vertical="center" wrapText="1"/>
    </xf>
    <xf numFmtId="1" fontId="34" fillId="0" borderId="58" xfId="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165" fontId="13" fillId="4" borderId="5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3" fillId="2" borderId="3" xfId="0" applyNumberFormat="1" applyFont="1" applyFill="1" applyBorder="1"/>
    <xf numFmtId="2" fontId="45" fillId="2" borderId="3" xfId="0" applyNumberFormat="1" applyFont="1" applyFill="1" applyBorder="1"/>
    <xf numFmtId="0" fontId="23" fillId="2" borderId="3" xfId="0" applyFont="1" applyFill="1" applyBorder="1"/>
    <xf numFmtId="0" fontId="45" fillId="2" borderId="3" xfId="0" applyFont="1" applyFill="1" applyBorder="1"/>
    <xf numFmtId="2" fontId="20" fillId="2" borderId="2" xfId="0" applyNumberFormat="1" applyFont="1" applyFill="1" applyBorder="1"/>
    <xf numFmtId="2" fontId="20" fillId="0" borderId="16" xfId="0" applyNumberFormat="1" applyFont="1" applyFill="1" applyBorder="1"/>
    <xf numFmtId="2" fontId="20" fillId="2" borderId="57" xfId="0" applyNumberFormat="1" applyFont="1" applyFill="1" applyBorder="1"/>
    <xf numFmtId="2" fontId="20" fillId="2" borderId="4" xfId="0" applyNumberFormat="1" applyFont="1" applyFill="1" applyBorder="1"/>
    <xf numFmtId="2" fontId="20" fillId="2" borderId="11" xfId="0" applyNumberFormat="1" applyFont="1" applyFill="1" applyBorder="1"/>
    <xf numFmtId="0" fontId="13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 applyAlignment="1">
      <alignment horizontal="center" vertical="center" wrapText="1"/>
    </xf>
    <xf numFmtId="0" fontId="47" fillId="2" borderId="1" xfId="0" applyFont="1" applyFill="1" applyBorder="1"/>
    <xf numFmtId="0" fontId="5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165" fontId="13" fillId="5" borderId="8" xfId="0" applyNumberFormat="1" applyFont="1" applyFill="1" applyBorder="1" applyAlignment="1">
      <alignment horizontal="center" vertical="center"/>
    </xf>
    <xf numFmtId="1" fontId="13" fillId="6" borderId="8" xfId="0" applyNumberFormat="1" applyFont="1" applyFill="1" applyBorder="1" applyAlignment="1">
      <alignment horizontal="center" vertical="center"/>
    </xf>
    <xf numFmtId="165" fontId="13" fillId="6" borderId="8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38" fillId="0" borderId="1" xfId="0" applyFont="1" applyBorder="1"/>
    <xf numFmtId="0" fontId="34" fillId="3" borderId="37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1" xfId="0" applyBorder="1" applyAlignment="1"/>
    <xf numFmtId="0" fontId="21" fillId="0" borderId="55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0" fillId="0" borderId="56" xfId="0" applyBorder="1" applyAlignment="1"/>
    <xf numFmtId="0" fontId="21" fillId="0" borderId="3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J144"/>
  <sheetViews>
    <sheetView tabSelected="1" view="pageBreakPreview" topLeftCell="A91" zoomScale="75" zoomScaleNormal="75" workbookViewId="0">
      <selection activeCell="I128" sqref="I128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3.140625" bestFit="1" customWidth="1"/>
    <col min="9" max="9" width="13" bestFit="1" customWidth="1"/>
  </cols>
  <sheetData>
    <row r="1" spans="1:9" ht="37.15" customHeight="1">
      <c r="A1" s="423" t="s">
        <v>347</v>
      </c>
      <c r="B1" s="423"/>
      <c r="C1" s="423"/>
      <c r="D1" s="423"/>
      <c r="E1" s="423"/>
      <c r="F1" s="423"/>
      <c r="H1" s="421" t="s">
        <v>99</v>
      </c>
      <c r="I1" s="421"/>
    </row>
    <row r="2" spans="1:9" ht="39" customHeight="1">
      <c r="A2" s="111"/>
      <c r="B2" s="111"/>
      <c r="C2" s="111"/>
      <c r="D2" s="111"/>
      <c r="E2" s="111"/>
      <c r="F2" s="111"/>
      <c r="H2" s="422" t="s">
        <v>348</v>
      </c>
      <c r="I2" s="422"/>
    </row>
    <row r="3" spans="1:9" ht="14.25" customHeight="1">
      <c r="A3" s="1"/>
      <c r="B3" s="2"/>
      <c r="C3" s="1"/>
      <c r="D3" s="1"/>
      <c r="E3" s="32"/>
      <c r="F3" s="32"/>
      <c r="G3" s="32"/>
    </row>
    <row r="4" spans="1:9" ht="51" customHeight="1">
      <c r="A4" s="427" t="s">
        <v>349</v>
      </c>
      <c r="B4" s="427"/>
      <c r="C4" s="427"/>
      <c r="D4" s="427"/>
      <c r="E4" s="427"/>
      <c r="F4" s="427"/>
      <c r="G4" s="427"/>
      <c r="H4" s="427"/>
      <c r="I4" s="427"/>
    </row>
    <row r="5" spans="1:9" ht="14.25" customHeight="1">
      <c r="A5" s="24"/>
      <c r="B5" s="24"/>
      <c r="C5" s="24"/>
      <c r="D5" s="24"/>
      <c r="E5" s="24"/>
      <c r="F5" s="24"/>
      <c r="G5" s="24"/>
    </row>
    <row r="6" spans="1:9" ht="21" customHeight="1">
      <c r="A6" s="424" t="s">
        <v>15</v>
      </c>
      <c r="B6" s="433" t="s">
        <v>16</v>
      </c>
      <c r="C6" s="424" t="s">
        <v>192</v>
      </c>
      <c r="D6" s="424" t="s">
        <v>350</v>
      </c>
      <c r="E6" s="424" t="s">
        <v>351</v>
      </c>
      <c r="F6" s="428" t="s">
        <v>101</v>
      </c>
      <c r="G6" s="429"/>
      <c r="H6" s="429"/>
      <c r="I6" s="432"/>
    </row>
    <row r="7" spans="1:9" ht="33" customHeight="1">
      <c r="A7" s="425"/>
      <c r="B7" s="434"/>
      <c r="C7" s="425"/>
      <c r="D7" s="425"/>
      <c r="E7" s="425"/>
      <c r="F7" s="428" t="s">
        <v>187</v>
      </c>
      <c r="G7" s="429"/>
      <c r="H7" s="430" t="s">
        <v>193</v>
      </c>
      <c r="I7" s="430" t="s">
        <v>352</v>
      </c>
    </row>
    <row r="8" spans="1:9" ht="22.9" customHeight="1">
      <c r="A8" s="426"/>
      <c r="B8" s="435"/>
      <c r="C8" s="426"/>
      <c r="D8" s="426"/>
      <c r="E8" s="426"/>
      <c r="F8" s="29" t="s">
        <v>91</v>
      </c>
      <c r="G8" s="104" t="s">
        <v>8</v>
      </c>
      <c r="H8" s="431"/>
      <c r="I8" s="431"/>
    </row>
    <row r="9" spans="1:9" ht="18.75">
      <c r="A9" s="414" t="s">
        <v>17</v>
      </c>
      <c r="B9" s="415"/>
      <c r="C9" s="415"/>
      <c r="D9" s="415"/>
      <c r="E9" s="415"/>
      <c r="F9" s="415"/>
      <c r="G9" s="415"/>
      <c r="H9" s="415"/>
      <c r="I9" s="415"/>
    </row>
    <row r="10" spans="1:9" ht="39">
      <c r="A10" s="35" t="s">
        <v>128</v>
      </c>
      <c r="B10" s="51" t="s">
        <v>18</v>
      </c>
      <c r="C10" s="311">
        <v>2537.1</v>
      </c>
      <c r="D10" s="508">
        <v>2397.8000000000002</v>
      </c>
      <c r="E10" s="508">
        <v>2382.8000000000002</v>
      </c>
      <c r="F10" s="508">
        <v>2524.1</v>
      </c>
      <c r="G10" s="509">
        <v>2536</v>
      </c>
      <c r="H10" s="509">
        <v>2706.9</v>
      </c>
      <c r="I10" s="509">
        <v>2908.1</v>
      </c>
    </row>
    <row r="11" spans="1:9" ht="18.75">
      <c r="A11" s="87" t="s">
        <v>19</v>
      </c>
      <c r="B11" s="58"/>
      <c r="C11" s="312"/>
      <c r="D11" s="312"/>
      <c r="E11" s="312"/>
      <c r="F11" s="312"/>
      <c r="G11" s="313"/>
      <c r="H11" s="313"/>
      <c r="I11" s="313"/>
    </row>
    <row r="12" spans="1:9" ht="18.75">
      <c r="A12" s="60" t="s">
        <v>64</v>
      </c>
      <c r="B12" s="53" t="s">
        <v>18</v>
      </c>
      <c r="C12" s="314">
        <v>516.70000000000005</v>
      </c>
      <c r="D12" s="314">
        <v>578.20000000000005</v>
      </c>
      <c r="E12" s="314">
        <v>511.5</v>
      </c>
      <c r="F12" s="314">
        <v>523.9</v>
      </c>
      <c r="G12" s="315">
        <v>524.4</v>
      </c>
      <c r="H12" s="315">
        <v>565.9</v>
      </c>
      <c r="I12" s="315">
        <v>640.29999999999995</v>
      </c>
    </row>
    <row r="13" spans="1:9" ht="18.75">
      <c r="A13" s="61" t="s">
        <v>84</v>
      </c>
      <c r="B13" s="53" t="s">
        <v>18</v>
      </c>
      <c r="C13" s="314">
        <v>20.399999999999999</v>
      </c>
      <c r="D13" s="314">
        <v>21.1</v>
      </c>
      <c r="E13" s="314">
        <v>46.3</v>
      </c>
      <c r="F13" s="315">
        <v>45</v>
      </c>
      <c r="G13" s="315">
        <v>45</v>
      </c>
      <c r="H13" s="315">
        <v>39</v>
      </c>
      <c r="I13" s="315">
        <v>41</v>
      </c>
    </row>
    <row r="14" spans="1:9" ht="18.75">
      <c r="A14" s="62" t="s">
        <v>72</v>
      </c>
      <c r="B14" s="53" t="s">
        <v>18</v>
      </c>
      <c r="C14" s="314"/>
      <c r="D14" s="314"/>
      <c r="E14" s="314"/>
      <c r="F14" s="314"/>
      <c r="G14" s="315"/>
      <c r="H14" s="315"/>
      <c r="I14" s="315"/>
    </row>
    <row r="15" spans="1:9" ht="18.75">
      <c r="A15" s="62" t="s">
        <v>73</v>
      </c>
      <c r="B15" s="53" t="s">
        <v>18</v>
      </c>
      <c r="C15" s="314">
        <v>1290.4000000000001</v>
      </c>
      <c r="D15" s="314">
        <v>1369.9</v>
      </c>
      <c r="E15" s="314">
        <v>1349.4</v>
      </c>
      <c r="F15" s="315">
        <v>1470.1</v>
      </c>
      <c r="G15" s="315">
        <v>1475.2</v>
      </c>
      <c r="H15" s="315">
        <v>1569.4</v>
      </c>
      <c r="I15" s="315">
        <v>1653.6</v>
      </c>
    </row>
    <row r="16" spans="1:9" ht="18.75">
      <c r="A16" s="62" t="s">
        <v>85</v>
      </c>
      <c r="B16" s="53" t="s">
        <v>18</v>
      </c>
      <c r="C16" s="314"/>
      <c r="D16" s="314"/>
      <c r="E16" s="314"/>
      <c r="F16" s="314"/>
      <c r="G16" s="315"/>
      <c r="H16" s="315"/>
      <c r="I16" s="315"/>
    </row>
    <row r="17" spans="1:9" ht="18.75">
      <c r="A17" s="62" t="s">
        <v>28</v>
      </c>
      <c r="B17" s="53" t="s">
        <v>18</v>
      </c>
      <c r="C17" s="315">
        <v>11</v>
      </c>
      <c r="D17" s="314">
        <v>3.3</v>
      </c>
      <c r="E17" s="314">
        <v>7.7</v>
      </c>
      <c r="F17" s="315">
        <v>9</v>
      </c>
      <c r="G17" s="315">
        <v>9</v>
      </c>
      <c r="H17" s="315">
        <v>11</v>
      </c>
      <c r="I17" s="315">
        <v>12.8</v>
      </c>
    </row>
    <row r="18" spans="1:9" ht="56.25" customHeight="1">
      <c r="A18" s="61" t="s">
        <v>2</v>
      </c>
      <c r="B18" s="53" t="s">
        <v>18</v>
      </c>
      <c r="C18" s="314">
        <v>626.29999999999995</v>
      </c>
      <c r="D18" s="320">
        <v>321.2</v>
      </c>
      <c r="E18" s="320">
        <v>308.89999999999998</v>
      </c>
      <c r="F18" s="320">
        <v>310.7</v>
      </c>
      <c r="G18" s="320">
        <v>316.89999999999998</v>
      </c>
      <c r="H18" s="320">
        <v>330</v>
      </c>
      <c r="I18" s="320">
        <v>350.6</v>
      </c>
    </row>
    <row r="19" spans="1:9" ht="18.75">
      <c r="A19" s="62" t="s">
        <v>75</v>
      </c>
      <c r="B19" s="53" t="s">
        <v>18</v>
      </c>
      <c r="C19" s="314">
        <v>60.3</v>
      </c>
      <c r="D19" s="318">
        <v>99.9</v>
      </c>
      <c r="E19" s="318">
        <v>154.19999999999999</v>
      </c>
      <c r="F19" s="318">
        <v>160.19999999999999</v>
      </c>
      <c r="G19" s="320">
        <v>160.19999999999999</v>
      </c>
      <c r="H19" s="320">
        <v>185.9</v>
      </c>
      <c r="I19" s="320">
        <v>203.6</v>
      </c>
    </row>
    <row r="20" spans="1:9" ht="18.75">
      <c r="A20" s="62" t="s">
        <v>80</v>
      </c>
      <c r="B20" s="123" t="s">
        <v>18</v>
      </c>
      <c r="C20" s="325">
        <v>12</v>
      </c>
      <c r="D20" s="510">
        <v>4.2</v>
      </c>
      <c r="E20" s="510">
        <v>4.8</v>
      </c>
      <c r="F20" s="510">
        <v>5.2</v>
      </c>
      <c r="G20" s="511">
        <v>5.3</v>
      </c>
      <c r="H20" s="511">
        <v>5.7</v>
      </c>
      <c r="I20" s="511">
        <v>6.2</v>
      </c>
    </row>
    <row r="21" spans="1:9" ht="58.5">
      <c r="A21" s="35" t="s">
        <v>129</v>
      </c>
      <c r="B21" s="51" t="s">
        <v>18</v>
      </c>
      <c r="C21" s="311">
        <v>1395.4</v>
      </c>
      <c r="D21" s="508">
        <v>1779.5</v>
      </c>
      <c r="E21" s="508">
        <v>1545.3</v>
      </c>
      <c r="F21" s="508">
        <v>1581.6</v>
      </c>
      <c r="G21" s="509">
        <v>1581.9</v>
      </c>
      <c r="H21" s="509">
        <v>1628.9</v>
      </c>
      <c r="I21" s="509">
        <v>1702.8</v>
      </c>
    </row>
    <row r="22" spans="1:9" ht="44.25" customHeight="1">
      <c r="A22" s="84" t="s">
        <v>153</v>
      </c>
      <c r="B22" s="402" t="s">
        <v>18</v>
      </c>
      <c r="C22" s="403">
        <v>152.9</v>
      </c>
      <c r="D22" s="404">
        <v>139.9</v>
      </c>
      <c r="E22" s="404">
        <v>138.9</v>
      </c>
      <c r="F22" s="404">
        <v>147</v>
      </c>
      <c r="G22" s="404">
        <v>147.4</v>
      </c>
      <c r="H22" s="404">
        <v>157.5</v>
      </c>
      <c r="I22" s="404">
        <v>177.9</v>
      </c>
    </row>
    <row r="23" spans="1:9" ht="18.75">
      <c r="A23" s="416" t="s">
        <v>22</v>
      </c>
      <c r="B23" s="417"/>
      <c r="C23" s="417"/>
      <c r="D23" s="417"/>
      <c r="E23" s="417"/>
      <c r="F23" s="417"/>
      <c r="G23" s="417"/>
      <c r="H23" s="417"/>
      <c r="I23" s="418"/>
    </row>
    <row r="24" spans="1:9" ht="18.75">
      <c r="A24" s="85" t="s">
        <v>108</v>
      </c>
      <c r="B24" s="57"/>
      <c r="C24" s="57"/>
      <c r="D24" s="57"/>
      <c r="E24" s="57"/>
      <c r="F24" s="57"/>
      <c r="G24" s="57"/>
      <c r="H24" s="57"/>
      <c r="I24" s="57"/>
    </row>
    <row r="25" spans="1:9" ht="44.25" customHeight="1">
      <c r="A25" s="65" t="s">
        <v>116</v>
      </c>
      <c r="B25" s="53" t="s">
        <v>18</v>
      </c>
      <c r="C25" s="317"/>
      <c r="D25" s="317"/>
      <c r="E25" s="317"/>
      <c r="F25" s="317"/>
      <c r="G25" s="317"/>
      <c r="H25" s="317"/>
      <c r="I25" s="317"/>
    </row>
    <row r="26" spans="1:9" ht="18.75">
      <c r="A26" s="65" t="s">
        <v>110</v>
      </c>
      <c r="B26" s="54" t="s">
        <v>20</v>
      </c>
      <c r="C26" s="317"/>
      <c r="D26" s="317"/>
      <c r="E26" s="317"/>
      <c r="F26" s="317"/>
      <c r="G26" s="317"/>
      <c r="H26" s="317"/>
      <c r="I26" s="317"/>
    </row>
    <row r="27" spans="1:9" ht="18.75">
      <c r="A27" s="66" t="s">
        <v>39</v>
      </c>
      <c r="B27" s="53"/>
      <c r="C27" s="317"/>
      <c r="D27" s="317"/>
      <c r="E27" s="317"/>
      <c r="F27" s="317"/>
      <c r="G27" s="317"/>
      <c r="H27" s="317"/>
      <c r="I27" s="317"/>
    </row>
    <row r="28" spans="1:9" ht="18.75">
      <c r="A28" s="64" t="s">
        <v>23</v>
      </c>
      <c r="B28" s="53"/>
      <c r="C28" s="314"/>
      <c r="D28" s="314"/>
      <c r="E28" s="314"/>
      <c r="F28" s="314"/>
      <c r="G28" s="318"/>
      <c r="H28" s="314"/>
      <c r="I28" s="318"/>
    </row>
    <row r="29" spans="1:9" ht="37.5">
      <c r="A29" s="67" t="s">
        <v>115</v>
      </c>
      <c r="B29" s="53" t="s">
        <v>18</v>
      </c>
      <c r="C29" s="314"/>
      <c r="D29" s="314"/>
      <c r="E29" s="314"/>
      <c r="F29" s="314"/>
      <c r="G29" s="318"/>
      <c r="H29" s="314"/>
      <c r="I29" s="318"/>
    </row>
    <row r="30" spans="1:9" ht="18.75">
      <c r="A30" s="67" t="s">
        <v>3</v>
      </c>
      <c r="B30" s="53" t="s">
        <v>20</v>
      </c>
      <c r="C30" s="314"/>
      <c r="D30" s="314"/>
      <c r="E30" s="314"/>
      <c r="F30" s="314"/>
      <c r="G30" s="318"/>
      <c r="H30" s="314"/>
      <c r="I30" s="318"/>
    </row>
    <row r="31" spans="1:9" ht="18.75">
      <c r="A31" s="64" t="s">
        <v>24</v>
      </c>
      <c r="B31" s="53"/>
      <c r="C31" s="314"/>
      <c r="D31" s="314"/>
      <c r="E31" s="314"/>
      <c r="F31" s="314"/>
      <c r="G31" s="318"/>
      <c r="H31" s="314"/>
      <c r="I31" s="318"/>
    </row>
    <row r="32" spans="1:9" ht="37.5">
      <c r="A32" s="67" t="s">
        <v>115</v>
      </c>
      <c r="B32" s="53" t="s">
        <v>18</v>
      </c>
      <c r="C32" s="314">
        <v>1307.4000000000001</v>
      </c>
      <c r="D32" s="314">
        <v>1108.7</v>
      </c>
      <c r="E32" s="314">
        <v>1363.3</v>
      </c>
      <c r="F32" s="314">
        <v>1380.7</v>
      </c>
      <c r="G32" s="320">
        <v>1380.7</v>
      </c>
      <c r="H32" s="318">
        <v>1419.7</v>
      </c>
      <c r="I32" s="320">
        <v>1453</v>
      </c>
    </row>
    <row r="33" spans="1:9" ht="18.75">
      <c r="A33" s="67" t="s">
        <v>3</v>
      </c>
      <c r="B33" s="53" t="s">
        <v>20</v>
      </c>
      <c r="C33" s="314">
        <v>105.3</v>
      </c>
      <c r="D33" s="314">
        <v>83.97</v>
      </c>
      <c r="E33" s="315">
        <v>122.63</v>
      </c>
      <c r="F33" s="314">
        <v>100.8</v>
      </c>
      <c r="G33" s="318">
        <v>100.8</v>
      </c>
      <c r="H33" s="318">
        <v>102.56</v>
      </c>
      <c r="I33" s="318">
        <v>102.14</v>
      </c>
    </row>
    <row r="34" spans="1:9" ht="37.5" customHeight="1">
      <c r="A34" s="64" t="s">
        <v>25</v>
      </c>
      <c r="B34" s="53"/>
      <c r="C34" s="314"/>
      <c r="D34" s="314"/>
      <c r="E34" s="314"/>
      <c r="F34" s="314"/>
      <c r="G34" s="318"/>
      <c r="H34" s="314"/>
      <c r="I34" s="318"/>
    </row>
    <row r="35" spans="1:9" ht="37.5">
      <c r="A35" s="67" t="s">
        <v>115</v>
      </c>
      <c r="B35" s="53" t="s">
        <v>18</v>
      </c>
      <c r="C35" s="314"/>
      <c r="D35" s="314"/>
      <c r="E35" s="314"/>
      <c r="F35" s="314"/>
      <c r="G35" s="318"/>
      <c r="H35" s="314"/>
      <c r="I35" s="318"/>
    </row>
    <row r="36" spans="1:9" ht="18.75">
      <c r="A36" s="67" t="s">
        <v>3</v>
      </c>
      <c r="B36" s="53" t="s">
        <v>20</v>
      </c>
      <c r="C36" s="314"/>
      <c r="D36" s="314"/>
      <c r="E36" s="314"/>
      <c r="F36" s="314"/>
      <c r="G36" s="318"/>
      <c r="H36" s="314"/>
      <c r="I36" s="318"/>
    </row>
    <row r="37" spans="1:9" ht="18.75">
      <c r="A37" s="68" t="s">
        <v>26</v>
      </c>
      <c r="B37" s="55"/>
      <c r="C37" s="314"/>
      <c r="D37" s="314"/>
      <c r="E37" s="314"/>
      <c r="F37" s="319"/>
      <c r="G37" s="314"/>
      <c r="H37" s="319"/>
      <c r="I37" s="314"/>
    </row>
    <row r="38" spans="1:9" ht="18.75">
      <c r="A38" s="69" t="s">
        <v>27</v>
      </c>
      <c r="B38" s="53" t="s">
        <v>18</v>
      </c>
      <c r="C38" s="314"/>
      <c r="D38" s="314"/>
      <c r="E38" s="314"/>
      <c r="F38" s="314"/>
      <c r="G38" s="315"/>
      <c r="H38" s="314"/>
      <c r="I38" s="315"/>
    </row>
    <row r="39" spans="1:9" ht="37.5">
      <c r="A39" s="69" t="s">
        <v>4</v>
      </c>
      <c r="B39" s="53" t="s">
        <v>20</v>
      </c>
      <c r="C39" s="318">
        <v>102.8</v>
      </c>
      <c r="D39" s="318">
        <v>87.08</v>
      </c>
      <c r="E39" s="318">
        <v>75.89</v>
      </c>
      <c r="F39" s="318">
        <v>107.31</v>
      </c>
      <c r="G39" s="318">
        <v>107.31</v>
      </c>
      <c r="H39" s="318">
        <v>101.61</v>
      </c>
      <c r="I39" s="318">
        <v>101.56</v>
      </c>
    </row>
    <row r="40" spans="1:9" ht="18.75">
      <c r="A40" s="70" t="s">
        <v>28</v>
      </c>
      <c r="B40" s="55"/>
      <c r="C40" s="314"/>
      <c r="D40" s="314"/>
      <c r="E40" s="314"/>
      <c r="F40" s="319"/>
      <c r="G40" s="314"/>
      <c r="H40" s="319"/>
      <c r="I40" s="314"/>
    </row>
    <row r="41" spans="1:9" ht="37.5">
      <c r="A41" s="71" t="s">
        <v>5</v>
      </c>
      <c r="B41" s="53" t="s">
        <v>18</v>
      </c>
      <c r="C41" s="314"/>
      <c r="D41" s="314"/>
      <c r="E41" s="314"/>
      <c r="F41" s="314"/>
      <c r="G41" s="320"/>
      <c r="H41" s="314"/>
      <c r="I41" s="320"/>
    </row>
    <row r="42" spans="1:9" ht="18.75">
      <c r="A42" s="71" t="s">
        <v>29</v>
      </c>
      <c r="B42" s="53" t="s">
        <v>30</v>
      </c>
      <c r="C42" s="314">
        <v>3038</v>
      </c>
      <c r="D42" s="314">
        <v>3831</v>
      </c>
      <c r="E42" s="314">
        <v>2553.1999999999998</v>
      </c>
      <c r="F42" s="314">
        <v>1525.4</v>
      </c>
      <c r="G42" s="320">
        <v>1525.4</v>
      </c>
      <c r="H42" s="361">
        <v>1604</v>
      </c>
      <c r="I42" s="361">
        <v>1604</v>
      </c>
    </row>
    <row r="43" spans="1:9" ht="18.75">
      <c r="A43" s="71" t="s">
        <v>31</v>
      </c>
      <c r="B43" s="53" t="s">
        <v>30</v>
      </c>
      <c r="C43" s="362">
        <v>0.1</v>
      </c>
      <c r="D43" s="362">
        <v>0.13</v>
      </c>
      <c r="E43" s="362">
        <v>0.09</v>
      </c>
      <c r="F43" s="362">
        <v>0.05</v>
      </c>
      <c r="G43" s="363">
        <v>0.05</v>
      </c>
      <c r="H43" s="363">
        <v>0.06</v>
      </c>
      <c r="I43" s="363">
        <v>0.06</v>
      </c>
    </row>
    <row r="44" spans="1:9" ht="18.75">
      <c r="A44" s="70" t="s">
        <v>32</v>
      </c>
      <c r="B44" s="55"/>
      <c r="C44" s="314"/>
      <c r="D44" s="314"/>
      <c r="E44" s="319"/>
      <c r="F44" s="319"/>
      <c r="G44" s="318"/>
      <c r="H44" s="318"/>
      <c r="I44" s="318"/>
    </row>
    <row r="45" spans="1:9" ht="18.75">
      <c r="A45" s="71" t="s">
        <v>33</v>
      </c>
      <c r="B45" s="53" t="s">
        <v>18</v>
      </c>
      <c r="C45" s="314">
        <v>1984.3</v>
      </c>
      <c r="D45" s="314">
        <v>2072.1999999999998</v>
      </c>
      <c r="E45" s="314">
        <v>2163.3000000000002</v>
      </c>
      <c r="F45" s="314">
        <v>2258.5</v>
      </c>
      <c r="G45" s="361">
        <v>2281</v>
      </c>
      <c r="H45" s="320">
        <v>2357.9</v>
      </c>
      <c r="I45" s="320">
        <v>2461.6</v>
      </c>
    </row>
    <row r="46" spans="1:9" ht="18.75">
      <c r="A46" s="71" t="s">
        <v>34</v>
      </c>
      <c r="B46" s="53" t="s">
        <v>20</v>
      </c>
      <c r="C46" s="314">
        <v>100</v>
      </c>
      <c r="D46" s="314">
        <v>91.2</v>
      </c>
      <c r="E46" s="314">
        <v>100</v>
      </c>
      <c r="F46" s="314">
        <v>100</v>
      </c>
      <c r="G46" s="318">
        <v>100</v>
      </c>
      <c r="H46" s="318">
        <v>100</v>
      </c>
      <c r="I46" s="318">
        <v>100</v>
      </c>
    </row>
    <row r="47" spans="1:9" ht="18.75">
      <c r="A47" s="68" t="s">
        <v>35</v>
      </c>
      <c r="B47" s="55"/>
      <c r="C47" s="314"/>
      <c r="D47" s="314"/>
      <c r="E47" s="314"/>
      <c r="F47" s="314"/>
      <c r="G47" s="318"/>
      <c r="H47" s="318"/>
      <c r="I47" s="318"/>
    </row>
    <row r="48" spans="1:9" ht="37.5">
      <c r="A48" s="69" t="s">
        <v>121</v>
      </c>
      <c r="B48" s="53" t="s">
        <v>36</v>
      </c>
      <c r="C48" s="314">
        <v>159</v>
      </c>
      <c r="D48" s="314">
        <v>121</v>
      </c>
      <c r="E48" s="314">
        <v>105</v>
      </c>
      <c r="F48" s="364">
        <v>104</v>
      </c>
      <c r="G48" s="361">
        <v>104</v>
      </c>
      <c r="H48" s="361">
        <v>104</v>
      </c>
      <c r="I48" s="361">
        <v>104</v>
      </c>
    </row>
    <row r="49" spans="1:9" ht="18.75">
      <c r="A49" s="69" t="s">
        <v>109</v>
      </c>
      <c r="B49" s="53"/>
      <c r="C49" s="314"/>
      <c r="D49" s="314"/>
      <c r="E49" s="314"/>
      <c r="F49" s="314"/>
      <c r="G49" s="320"/>
      <c r="H49" s="320"/>
      <c r="I49" s="320"/>
    </row>
    <row r="50" spans="1:9" ht="18.75">
      <c r="A50" s="69" t="s">
        <v>64</v>
      </c>
      <c r="B50" s="53" t="s">
        <v>36</v>
      </c>
      <c r="C50" s="314">
        <v>7</v>
      </c>
      <c r="D50" s="314">
        <v>8</v>
      </c>
      <c r="E50" s="314">
        <v>6</v>
      </c>
      <c r="F50" s="364">
        <v>5</v>
      </c>
      <c r="G50" s="361">
        <v>5</v>
      </c>
      <c r="H50" s="361">
        <v>5</v>
      </c>
      <c r="I50" s="361">
        <v>5</v>
      </c>
    </row>
    <row r="51" spans="1:9" ht="18.75">
      <c r="A51" s="69" t="s">
        <v>105</v>
      </c>
      <c r="B51" s="53" t="s">
        <v>36</v>
      </c>
      <c r="C51" s="314"/>
      <c r="D51" s="314"/>
      <c r="E51" s="314"/>
      <c r="F51" s="314"/>
      <c r="G51" s="320"/>
      <c r="H51" s="320"/>
      <c r="I51" s="320"/>
    </row>
    <row r="52" spans="1:9" ht="18.75">
      <c r="A52" s="69" t="s">
        <v>72</v>
      </c>
      <c r="B52" s="53" t="s">
        <v>36</v>
      </c>
      <c r="C52" s="314"/>
      <c r="D52" s="314"/>
      <c r="E52" s="314"/>
      <c r="F52" s="314"/>
      <c r="G52" s="320"/>
      <c r="H52" s="320"/>
      <c r="I52" s="320"/>
    </row>
    <row r="53" spans="1:9" ht="18.75">
      <c r="A53" s="69" t="s">
        <v>73</v>
      </c>
      <c r="B53" s="53" t="s">
        <v>36</v>
      </c>
      <c r="C53" s="314">
        <v>24</v>
      </c>
      <c r="D53" s="314">
        <v>26</v>
      </c>
      <c r="E53" s="314">
        <v>23</v>
      </c>
      <c r="F53" s="364">
        <v>23</v>
      </c>
      <c r="G53" s="361">
        <v>23</v>
      </c>
      <c r="H53" s="361">
        <v>23</v>
      </c>
      <c r="I53" s="361">
        <v>23</v>
      </c>
    </row>
    <row r="54" spans="1:9" ht="20.25" customHeight="1">
      <c r="A54" s="69" t="s">
        <v>74</v>
      </c>
      <c r="B54" s="53" t="s">
        <v>36</v>
      </c>
      <c r="C54" s="314"/>
      <c r="D54" s="314"/>
      <c r="E54" s="314"/>
      <c r="F54" s="314"/>
      <c r="G54" s="320"/>
      <c r="H54" s="320"/>
      <c r="I54" s="320"/>
    </row>
    <row r="55" spans="1:9" ht="18.75">
      <c r="A55" s="69" t="s">
        <v>28</v>
      </c>
      <c r="B55" s="53" t="s">
        <v>36</v>
      </c>
      <c r="C55" s="314">
        <v>2</v>
      </c>
      <c r="D55" s="314">
        <v>2</v>
      </c>
      <c r="E55" s="314">
        <v>1</v>
      </c>
      <c r="F55" s="364">
        <v>1</v>
      </c>
      <c r="G55" s="361">
        <v>1</v>
      </c>
      <c r="H55" s="361">
        <v>1</v>
      </c>
      <c r="I55" s="361">
        <v>1</v>
      </c>
    </row>
    <row r="56" spans="1:9" ht="18.75">
      <c r="A56" s="69" t="s">
        <v>32</v>
      </c>
      <c r="B56" s="53" t="s">
        <v>36</v>
      </c>
      <c r="C56" s="314">
        <v>108</v>
      </c>
      <c r="D56" s="314">
        <v>69</v>
      </c>
      <c r="E56" s="314">
        <v>60</v>
      </c>
      <c r="F56" s="364">
        <v>60</v>
      </c>
      <c r="G56" s="361">
        <v>60</v>
      </c>
      <c r="H56" s="361">
        <v>60</v>
      </c>
      <c r="I56" s="361">
        <v>60</v>
      </c>
    </row>
    <row r="57" spans="1:9" ht="18.75">
      <c r="A57" s="69" t="s">
        <v>75</v>
      </c>
      <c r="B57" s="53" t="s">
        <v>36</v>
      </c>
      <c r="C57" s="314">
        <v>3</v>
      </c>
      <c r="D57" s="314">
        <v>3</v>
      </c>
      <c r="E57" s="314">
        <v>3</v>
      </c>
      <c r="F57" s="364">
        <v>3</v>
      </c>
      <c r="G57" s="361">
        <v>3</v>
      </c>
      <c r="H57" s="361">
        <v>3</v>
      </c>
      <c r="I57" s="361">
        <v>3</v>
      </c>
    </row>
    <row r="58" spans="1:9" ht="18.75">
      <c r="A58" s="69" t="s">
        <v>80</v>
      </c>
      <c r="B58" s="53" t="s">
        <v>36</v>
      </c>
      <c r="C58" s="314">
        <v>15</v>
      </c>
      <c r="D58" s="314">
        <v>13</v>
      </c>
      <c r="E58" s="314">
        <v>12</v>
      </c>
      <c r="F58" s="364">
        <v>12</v>
      </c>
      <c r="G58" s="361">
        <v>12</v>
      </c>
      <c r="H58" s="361">
        <v>12</v>
      </c>
      <c r="I58" s="361">
        <v>12</v>
      </c>
    </row>
    <row r="59" spans="1:9" ht="37.5">
      <c r="A59" s="69" t="s">
        <v>122</v>
      </c>
      <c r="B59" s="53" t="s">
        <v>20</v>
      </c>
      <c r="C59" s="314">
        <v>77.400000000000006</v>
      </c>
      <c r="D59" s="314">
        <v>75.2</v>
      </c>
      <c r="E59" s="314">
        <v>70.900000000000006</v>
      </c>
      <c r="F59" s="314">
        <v>71.099999999999994</v>
      </c>
      <c r="G59" s="320">
        <v>71.099999999999994</v>
      </c>
      <c r="H59" s="320">
        <v>71.400000000000006</v>
      </c>
      <c r="I59" s="320">
        <v>71.5</v>
      </c>
    </row>
    <row r="60" spans="1:9" ht="19.5">
      <c r="A60" s="92" t="s">
        <v>119</v>
      </c>
      <c r="B60" s="53" t="s">
        <v>36</v>
      </c>
      <c r="C60" s="314">
        <v>30</v>
      </c>
      <c r="D60" s="314">
        <v>38</v>
      </c>
      <c r="E60" s="314">
        <v>28</v>
      </c>
      <c r="F60" s="364">
        <v>27</v>
      </c>
      <c r="G60" s="361">
        <v>27</v>
      </c>
      <c r="H60" s="361">
        <v>26</v>
      </c>
      <c r="I60" s="361">
        <v>26</v>
      </c>
    </row>
    <row r="61" spans="1:9" ht="37.5">
      <c r="A61" s="69" t="s">
        <v>130</v>
      </c>
      <c r="B61" s="53"/>
      <c r="C61" s="314">
        <v>12.8</v>
      </c>
      <c r="D61" s="314">
        <v>7.6</v>
      </c>
      <c r="E61" s="314">
        <v>4.0999999999999996</v>
      </c>
      <c r="F61" s="314">
        <v>3.7</v>
      </c>
      <c r="G61" s="320">
        <v>3.7</v>
      </c>
      <c r="H61" s="320">
        <v>3.5</v>
      </c>
      <c r="I61" s="320">
        <v>3.5</v>
      </c>
    </row>
    <row r="62" spans="1:9" ht="18.75">
      <c r="A62" s="69" t="s">
        <v>106</v>
      </c>
      <c r="B62" s="53" t="s">
        <v>36</v>
      </c>
      <c r="C62" s="314">
        <v>528</v>
      </c>
      <c r="D62" s="314">
        <v>511</v>
      </c>
      <c r="E62" s="314">
        <v>520</v>
      </c>
      <c r="F62" s="364">
        <v>530</v>
      </c>
      <c r="G62" s="361">
        <v>530</v>
      </c>
      <c r="H62" s="361">
        <v>535</v>
      </c>
      <c r="I62" s="361">
        <v>540</v>
      </c>
    </row>
    <row r="63" spans="1:9" ht="39">
      <c r="A63" s="86" t="s">
        <v>6</v>
      </c>
      <c r="B63" s="56" t="s">
        <v>18</v>
      </c>
      <c r="C63" s="321">
        <v>564</v>
      </c>
      <c r="D63" s="405">
        <v>483</v>
      </c>
      <c r="E63" s="405">
        <v>587</v>
      </c>
      <c r="F63" s="406">
        <v>1007</v>
      </c>
      <c r="G63" s="406">
        <v>1007</v>
      </c>
      <c r="H63" s="406">
        <v>1019</v>
      </c>
      <c r="I63" s="406">
        <v>651</v>
      </c>
    </row>
    <row r="64" spans="1:9" ht="18.75">
      <c r="A64" s="416" t="s">
        <v>144</v>
      </c>
      <c r="B64" s="417"/>
      <c r="C64" s="417"/>
      <c r="D64" s="417"/>
      <c r="E64" s="417"/>
      <c r="F64" s="417"/>
      <c r="G64" s="417"/>
      <c r="H64" s="417"/>
      <c r="I64" s="418"/>
    </row>
    <row r="65" spans="1:9" ht="19.5">
      <c r="A65" s="83" t="s">
        <v>145</v>
      </c>
      <c r="B65" s="58" t="s">
        <v>38</v>
      </c>
      <c r="C65" s="312">
        <v>29.7</v>
      </c>
      <c r="D65" s="312">
        <v>29.2</v>
      </c>
      <c r="E65" s="322">
        <v>28.8</v>
      </c>
      <c r="F65" s="322">
        <v>28.5</v>
      </c>
      <c r="G65" s="313">
        <v>28.5</v>
      </c>
      <c r="H65" s="313">
        <v>28.2</v>
      </c>
      <c r="I65" s="313">
        <v>28</v>
      </c>
    </row>
    <row r="66" spans="1:9" ht="39">
      <c r="A66" s="83" t="s">
        <v>124</v>
      </c>
      <c r="B66" s="58" t="s">
        <v>38</v>
      </c>
      <c r="C66" s="313">
        <v>7</v>
      </c>
      <c r="D66" s="313">
        <v>7</v>
      </c>
      <c r="E66" s="312">
        <v>6.8</v>
      </c>
      <c r="F66" s="313">
        <v>6.8</v>
      </c>
      <c r="G66" s="313">
        <v>6.8</v>
      </c>
      <c r="H66" s="313">
        <v>6.8</v>
      </c>
      <c r="I66" s="313">
        <v>6.8</v>
      </c>
    </row>
    <row r="67" spans="1:9" ht="19.5">
      <c r="A67" s="59" t="s">
        <v>39</v>
      </c>
      <c r="B67" s="53"/>
      <c r="C67" s="314"/>
      <c r="D67" s="314"/>
      <c r="E67" s="319"/>
      <c r="F67" s="319"/>
      <c r="G67" s="315"/>
      <c r="H67" s="315"/>
      <c r="I67" s="315"/>
    </row>
    <row r="68" spans="1:9" ht="18.75">
      <c r="A68" s="72" t="s">
        <v>64</v>
      </c>
      <c r="B68" s="53" t="s">
        <v>38</v>
      </c>
      <c r="C68" s="314">
        <v>0.64900000000000002</v>
      </c>
      <c r="D68" s="314">
        <v>0.59899999999999998</v>
      </c>
      <c r="E68" s="314">
        <v>0.57699999999999996</v>
      </c>
      <c r="F68" s="327">
        <v>0.55900000000000005</v>
      </c>
      <c r="G68" s="327">
        <v>0.55900000000000005</v>
      </c>
      <c r="H68" s="327">
        <v>0.55500000000000005</v>
      </c>
      <c r="I68" s="327">
        <v>0.55700000000000005</v>
      </c>
    </row>
    <row r="69" spans="1:9" ht="18.75">
      <c r="A69" s="60" t="s">
        <v>84</v>
      </c>
      <c r="B69" s="53" t="s">
        <v>38</v>
      </c>
      <c r="C69" s="314">
        <v>0.124</v>
      </c>
      <c r="D69" s="314">
        <v>0.121</v>
      </c>
      <c r="E69" s="327">
        <v>0.12</v>
      </c>
      <c r="F69" s="327">
        <v>0.12</v>
      </c>
      <c r="G69" s="327">
        <v>0.12</v>
      </c>
      <c r="H69" s="327">
        <v>0.121</v>
      </c>
      <c r="I69" s="327">
        <v>0.121</v>
      </c>
    </row>
    <row r="70" spans="1:9" ht="18.75">
      <c r="A70" s="73" t="s">
        <v>72</v>
      </c>
      <c r="B70" s="53" t="s">
        <v>38</v>
      </c>
      <c r="C70" s="314"/>
      <c r="D70" s="314"/>
      <c r="E70" s="314"/>
      <c r="F70" s="314"/>
      <c r="G70" s="315"/>
      <c r="H70" s="315"/>
      <c r="I70" s="315"/>
    </row>
    <row r="71" spans="1:9" ht="18.75">
      <c r="A71" s="73" t="s">
        <v>73</v>
      </c>
      <c r="B71" s="53" t="s">
        <v>38</v>
      </c>
      <c r="C71" s="314">
        <v>0.56299999999999994</v>
      </c>
      <c r="D71" s="314">
        <v>0.40500000000000003</v>
      </c>
      <c r="E71" s="314">
        <v>0.39600000000000002</v>
      </c>
      <c r="F71" s="327">
        <v>0.40500000000000003</v>
      </c>
      <c r="G71" s="327">
        <v>0.40799999999999997</v>
      </c>
      <c r="H71" s="327">
        <v>0.41299999999999998</v>
      </c>
      <c r="I71" s="327">
        <v>0.41299999999999998</v>
      </c>
    </row>
    <row r="72" spans="1:9" ht="18.75">
      <c r="A72" s="73" t="s">
        <v>74</v>
      </c>
      <c r="B72" s="53" t="s">
        <v>38</v>
      </c>
      <c r="C72" s="314">
        <v>8.6999999999999994E-2</v>
      </c>
      <c r="D72" s="314">
        <v>8.1000000000000003E-2</v>
      </c>
      <c r="E72" s="327">
        <v>0.08</v>
      </c>
      <c r="F72" s="327">
        <v>0.08</v>
      </c>
      <c r="G72" s="327">
        <v>0.08</v>
      </c>
      <c r="H72" s="327">
        <v>0.08</v>
      </c>
      <c r="I72" s="327">
        <v>0.08</v>
      </c>
    </row>
    <row r="73" spans="1:9" ht="18.75">
      <c r="A73" s="73" t="s">
        <v>28</v>
      </c>
      <c r="B73" s="53" t="s">
        <v>38</v>
      </c>
      <c r="C73" s="314">
        <v>7.0999999999999994E-2</v>
      </c>
      <c r="D73" s="314">
        <v>6.0999999999999999E-2</v>
      </c>
      <c r="E73" s="314">
        <v>4.5999999999999999E-2</v>
      </c>
      <c r="F73" s="327">
        <v>4.5999999999999999E-2</v>
      </c>
      <c r="G73" s="327">
        <v>4.5999999999999999E-2</v>
      </c>
      <c r="H73" s="327">
        <v>4.5999999999999999E-2</v>
      </c>
      <c r="I73" s="327">
        <v>4.5999999999999999E-2</v>
      </c>
    </row>
    <row r="74" spans="1:9" ht="56.25">
      <c r="A74" s="61" t="s">
        <v>2</v>
      </c>
      <c r="B74" s="53" t="s">
        <v>38</v>
      </c>
      <c r="C74" s="314">
        <v>0.64200000000000002</v>
      </c>
      <c r="D74" s="314">
        <v>0.40600000000000003</v>
      </c>
      <c r="E74" s="327">
        <v>0.35499999999999998</v>
      </c>
      <c r="F74" s="327">
        <v>0.35299999999999998</v>
      </c>
      <c r="G74" s="327">
        <v>0.35299999999999998</v>
      </c>
      <c r="H74" s="327">
        <v>0.35599999999999998</v>
      </c>
      <c r="I74" s="327">
        <v>0.35599999999999998</v>
      </c>
    </row>
    <row r="75" spans="1:9" ht="18.75">
      <c r="A75" s="73" t="s">
        <v>75</v>
      </c>
      <c r="B75" s="53" t="s">
        <v>38</v>
      </c>
      <c r="C75" s="314">
        <v>0.41499999999999998</v>
      </c>
      <c r="D75" s="314">
        <v>0.38300000000000001</v>
      </c>
      <c r="E75" s="314">
        <v>0.373</v>
      </c>
      <c r="F75" s="327">
        <v>0.373</v>
      </c>
      <c r="G75" s="327">
        <v>0.373</v>
      </c>
      <c r="H75" s="327">
        <v>0.373</v>
      </c>
      <c r="I75" s="327">
        <v>0.373</v>
      </c>
    </row>
    <row r="76" spans="1:9" ht="37.5">
      <c r="A76" s="61" t="s">
        <v>71</v>
      </c>
      <c r="B76" s="53" t="s">
        <v>38</v>
      </c>
      <c r="C76" s="314">
        <v>0.54100000000000004</v>
      </c>
      <c r="D76" s="314">
        <v>0.54200000000000004</v>
      </c>
      <c r="E76" s="314">
        <v>0.54100000000000004</v>
      </c>
      <c r="F76" s="327">
        <v>0.54100000000000004</v>
      </c>
      <c r="G76" s="327">
        <v>0.54100000000000004</v>
      </c>
      <c r="H76" s="327">
        <v>0.54100000000000004</v>
      </c>
      <c r="I76" s="327">
        <v>0.54100000000000004</v>
      </c>
    </row>
    <row r="77" spans="1:9" ht="18.75">
      <c r="A77" s="73" t="s">
        <v>76</v>
      </c>
      <c r="B77" s="53" t="s">
        <v>38</v>
      </c>
      <c r="C77" s="314">
        <v>1.7869999999999999</v>
      </c>
      <c r="D77" s="314">
        <v>1.7110000000000001</v>
      </c>
      <c r="E77" s="327">
        <v>1.67</v>
      </c>
      <c r="F77" s="327">
        <v>1.67</v>
      </c>
      <c r="G77" s="327">
        <v>1.67</v>
      </c>
      <c r="H77" s="327">
        <v>1.67</v>
      </c>
      <c r="I77" s="327">
        <v>1.67</v>
      </c>
    </row>
    <row r="78" spans="1:9" ht="18.75">
      <c r="A78" s="73" t="s">
        <v>77</v>
      </c>
      <c r="B78" s="53" t="s">
        <v>38</v>
      </c>
      <c r="C78" s="314">
        <v>0.94599999999999995</v>
      </c>
      <c r="D78" s="314">
        <v>0.96599999999999997</v>
      </c>
      <c r="E78" s="314">
        <v>0.95299999999999996</v>
      </c>
      <c r="F78" s="327">
        <v>0.94699999999999995</v>
      </c>
      <c r="G78" s="327">
        <v>0.94699999999999995</v>
      </c>
      <c r="H78" s="327">
        <v>0.94699999999999995</v>
      </c>
      <c r="I78" s="327">
        <v>0.94699999999999995</v>
      </c>
    </row>
    <row r="79" spans="1:9" ht="37.5">
      <c r="A79" s="74" t="s">
        <v>78</v>
      </c>
      <c r="B79" s="53" t="s">
        <v>38</v>
      </c>
      <c r="C79" s="314">
        <v>0.25900000000000001</v>
      </c>
      <c r="D79" s="314">
        <v>0.186</v>
      </c>
      <c r="E79" s="314">
        <v>0.20599999999999999</v>
      </c>
      <c r="F79" s="314">
        <v>0.20599999999999999</v>
      </c>
      <c r="G79" s="314">
        <v>0.20599999999999999</v>
      </c>
      <c r="H79" s="314">
        <v>0.20599999999999999</v>
      </c>
      <c r="I79" s="314">
        <v>0.20599999999999999</v>
      </c>
    </row>
    <row r="80" spans="1:9" ht="18.75">
      <c r="A80" s="73" t="s">
        <v>80</v>
      </c>
      <c r="B80" s="53" t="s">
        <v>38</v>
      </c>
      <c r="C80" s="314">
        <v>0.91600000000000004</v>
      </c>
      <c r="D80" s="314">
        <v>1.5389999999999999</v>
      </c>
      <c r="E80" s="314">
        <v>1.4830000000000001</v>
      </c>
      <c r="F80" s="327">
        <v>1.5</v>
      </c>
      <c r="G80" s="327">
        <v>1.4970000000000001</v>
      </c>
      <c r="H80" s="327">
        <v>1.492</v>
      </c>
      <c r="I80" s="327">
        <v>1.49</v>
      </c>
    </row>
    <row r="81" spans="1:9" ht="54.75" customHeight="1">
      <c r="A81" s="75" t="s">
        <v>88</v>
      </c>
      <c r="B81" s="53" t="s">
        <v>38</v>
      </c>
      <c r="C81" s="314">
        <v>2.2530000000000001</v>
      </c>
      <c r="D81" s="314">
        <v>2.1179999999999999</v>
      </c>
      <c r="E81" s="327">
        <v>2.14</v>
      </c>
      <c r="F81" s="327">
        <v>2.14</v>
      </c>
      <c r="G81" s="327">
        <v>2.14</v>
      </c>
      <c r="H81" s="327">
        <v>2.14</v>
      </c>
      <c r="I81" s="327">
        <v>2.14</v>
      </c>
    </row>
    <row r="82" spans="1:9" ht="18.75">
      <c r="A82" s="76" t="s">
        <v>79</v>
      </c>
      <c r="B82" s="53"/>
      <c r="C82" s="314"/>
      <c r="D82" s="314"/>
      <c r="E82" s="314"/>
      <c r="F82" s="314"/>
      <c r="G82" s="315"/>
      <c r="H82" s="315"/>
      <c r="I82" s="315"/>
    </row>
    <row r="83" spans="1:9" ht="18.75">
      <c r="A83" s="77" t="s">
        <v>76</v>
      </c>
      <c r="B83" s="53" t="s">
        <v>38</v>
      </c>
      <c r="C83" s="314">
        <v>1.694</v>
      </c>
      <c r="D83" s="314">
        <v>1.6439999999999999</v>
      </c>
      <c r="E83" s="314">
        <v>1.6120000000000001</v>
      </c>
      <c r="F83" s="327">
        <v>1.6120000000000001</v>
      </c>
      <c r="G83" s="327">
        <v>1.6120000000000001</v>
      </c>
      <c r="H83" s="327">
        <v>1.6120000000000001</v>
      </c>
      <c r="I83" s="327">
        <v>1.6120000000000001</v>
      </c>
    </row>
    <row r="84" spans="1:9" ht="18.75">
      <c r="A84" s="52" t="s">
        <v>81</v>
      </c>
      <c r="B84" s="53" t="s">
        <v>38</v>
      </c>
      <c r="C84" s="314">
        <v>0.25700000000000001</v>
      </c>
      <c r="D84" s="314">
        <v>0.161</v>
      </c>
      <c r="E84" s="314">
        <v>0.20599999999999999</v>
      </c>
      <c r="F84" s="327">
        <v>0.20599999999999999</v>
      </c>
      <c r="G84" s="327">
        <v>0.20599999999999999</v>
      </c>
      <c r="H84" s="327">
        <v>0.20599999999999999</v>
      </c>
      <c r="I84" s="327">
        <v>0.20599999999999999</v>
      </c>
    </row>
    <row r="85" spans="1:9" ht="18.75">
      <c r="A85" s="52" t="s">
        <v>82</v>
      </c>
      <c r="B85" s="53" t="s">
        <v>38</v>
      </c>
      <c r="C85" s="314"/>
      <c r="D85" s="314"/>
      <c r="E85" s="314"/>
      <c r="F85" s="314"/>
      <c r="G85" s="315"/>
      <c r="H85" s="315"/>
      <c r="I85" s="315"/>
    </row>
    <row r="86" spans="1:9" ht="18.75">
      <c r="A86" s="52" t="s">
        <v>83</v>
      </c>
      <c r="B86" s="53" t="s">
        <v>37</v>
      </c>
      <c r="C86" s="314">
        <v>0.30199999999999999</v>
      </c>
      <c r="D86" s="314">
        <v>0.313</v>
      </c>
      <c r="E86" s="314">
        <v>0.32200000000000001</v>
      </c>
      <c r="F86" s="327">
        <v>0.32200000000000001</v>
      </c>
      <c r="G86" s="327">
        <v>0.32200000000000001</v>
      </c>
      <c r="H86" s="327">
        <v>0.32200000000000001</v>
      </c>
      <c r="I86" s="327">
        <v>0.32200000000000001</v>
      </c>
    </row>
    <row r="87" spans="1:9" ht="56.25">
      <c r="A87" s="78" t="s">
        <v>123</v>
      </c>
      <c r="B87" s="53" t="s">
        <v>38</v>
      </c>
      <c r="C87" s="314">
        <v>1.387</v>
      </c>
      <c r="D87" s="314">
        <v>0.93500000000000005</v>
      </c>
      <c r="E87" s="327">
        <v>0.81100000000000005</v>
      </c>
      <c r="F87" s="327">
        <v>0.81200000000000006</v>
      </c>
      <c r="G87" s="327">
        <v>0.81499999999999995</v>
      </c>
      <c r="H87" s="327">
        <v>0.82299999999999995</v>
      </c>
      <c r="I87" s="327">
        <v>0.82399999999999995</v>
      </c>
    </row>
    <row r="88" spans="1:9" ht="19.5">
      <c r="A88" s="59" t="s">
        <v>39</v>
      </c>
      <c r="B88" s="53"/>
      <c r="C88" s="314"/>
      <c r="D88" s="314"/>
      <c r="E88" s="314"/>
      <c r="F88" s="314"/>
      <c r="G88" s="315"/>
      <c r="H88" s="315"/>
      <c r="I88" s="315"/>
    </row>
    <row r="89" spans="1:9" ht="18.75">
      <c r="A89" s="79" t="s">
        <v>64</v>
      </c>
      <c r="B89" s="53" t="s">
        <v>38</v>
      </c>
      <c r="C89" s="314">
        <v>0.21199999999999999</v>
      </c>
      <c r="D89" s="314">
        <v>0.20899999999999999</v>
      </c>
      <c r="E89" s="327">
        <v>0.14699999999999999</v>
      </c>
      <c r="F89" s="327">
        <v>0.13800000000000001</v>
      </c>
      <c r="G89" s="327">
        <v>0.13800000000000001</v>
      </c>
      <c r="H89" s="327">
        <v>0.13800000000000001</v>
      </c>
      <c r="I89" s="327">
        <v>0.13900000000000001</v>
      </c>
    </row>
    <row r="90" spans="1:9" ht="18.75">
      <c r="A90" s="80" t="s">
        <v>84</v>
      </c>
      <c r="B90" s="53" t="s">
        <v>37</v>
      </c>
      <c r="C90" s="314"/>
      <c r="D90" s="314"/>
      <c r="E90" s="314"/>
      <c r="F90" s="314"/>
      <c r="G90" s="315"/>
      <c r="H90" s="315"/>
      <c r="I90" s="315"/>
    </row>
    <row r="91" spans="1:9" ht="18.75">
      <c r="A91" s="81" t="s">
        <v>72</v>
      </c>
      <c r="B91" s="53" t="s">
        <v>38</v>
      </c>
      <c r="C91" s="314"/>
      <c r="D91" s="314"/>
      <c r="E91" s="314"/>
      <c r="F91" s="314"/>
      <c r="G91" s="315"/>
      <c r="H91" s="315"/>
      <c r="I91" s="315"/>
    </row>
    <row r="92" spans="1:9" ht="18.75">
      <c r="A92" s="81" t="s">
        <v>73</v>
      </c>
      <c r="B92" s="53" t="s">
        <v>38</v>
      </c>
      <c r="C92" s="314">
        <v>0.56299999999999994</v>
      </c>
      <c r="D92" s="314">
        <v>0.40500000000000003</v>
      </c>
      <c r="E92" s="314">
        <v>0.39600000000000002</v>
      </c>
      <c r="F92" s="327">
        <v>0.40500000000000003</v>
      </c>
      <c r="G92" s="327">
        <v>0.40799999999999997</v>
      </c>
      <c r="H92" s="327">
        <v>0.41299999999999998</v>
      </c>
      <c r="I92" s="327">
        <v>0.41299999999999998</v>
      </c>
    </row>
    <row r="93" spans="1:9" ht="24" customHeight="1">
      <c r="A93" s="62" t="s">
        <v>74</v>
      </c>
      <c r="B93" s="53" t="s">
        <v>38</v>
      </c>
      <c r="C93" s="314"/>
      <c r="D93" s="314"/>
      <c r="E93" s="314"/>
      <c r="F93" s="314"/>
      <c r="G93" s="315"/>
      <c r="H93" s="314"/>
      <c r="I93" s="315"/>
    </row>
    <row r="94" spans="1:9" ht="18.75">
      <c r="A94" s="81" t="s">
        <v>28</v>
      </c>
      <c r="B94" s="53" t="s">
        <v>37</v>
      </c>
      <c r="C94" s="314">
        <v>2.1000000000000001E-2</v>
      </c>
      <c r="D94" s="314">
        <v>1.7000000000000001E-2</v>
      </c>
      <c r="E94" s="314">
        <v>2E-3</v>
      </c>
      <c r="F94" s="314">
        <v>2E-3</v>
      </c>
      <c r="G94" s="314">
        <v>2E-3</v>
      </c>
      <c r="H94" s="314">
        <v>2E-3</v>
      </c>
      <c r="I94" s="314">
        <v>2E-3</v>
      </c>
    </row>
    <row r="95" spans="1:9" ht="18.75">
      <c r="A95" s="82" t="s">
        <v>32</v>
      </c>
      <c r="B95" s="53" t="s">
        <v>37</v>
      </c>
      <c r="C95" s="314">
        <v>0.41899999999999998</v>
      </c>
      <c r="D95" s="314">
        <v>0.19900000000000001</v>
      </c>
      <c r="E95" s="314">
        <v>0.16400000000000001</v>
      </c>
      <c r="F95" s="327">
        <v>0.16500000000000001</v>
      </c>
      <c r="G95" s="327">
        <v>0.16500000000000001</v>
      </c>
      <c r="H95" s="327">
        <v>0.16800000000000001</v>
      </c>
      <c r="I95" s="327">
        <v>0.16800000000000001</v>
      </c>
    </row>
    <row r="96" spans="1:9" ht="18.75">
      <c r="A96" s="81" t="s">
        <v>75</v>
      </c>
      <c r="B96" s="53" t="s">
        <v>37</v>
      </c>
      <c r="C96" s="314">
        <v>4.8000000000000001E-2</v>
      </c>
      <c r="D96" s="314">
        <v>3.1E-2</v>
      </c>
      <c r="E96" s="314">
        <v>2.8000000000000001E-2</v>
      </c>
      <c r="F96" s="327">
        <v>2.8000000000000001E-2</v>
      </c>
      <c r="G96" s="327">
        <v>2.8000000000000001E-2</v>
      </c>
      <c r="H96" s="327">
        <v>2.8000000000000001E-2</v>
      </c>
      <c r="I96" s="327">
        <v>2.8000000000000001E-2</v>
      </c>
    </row>
    <row r="97" spans="1:10" ht="18.75">
      <c r="A97" s="81" t="s">
        <v>80</v>
      </c>
      <c r="B97" s="53" t="s">
        <v>37</v>
      </c>
      <c r="C97" s="314">
        <v>0.124</v>
      </c>
      <c r="D97" s="314">
        <v>7.3999999999999996E-2</v>
      </c>
      <c r="E97" s="314">
        <v>7.3999999999999996E-2</v>
      </c>
      <c r="F97" s="314">
        <v>7.3999999999999996E-2</v>
      </c>
      <c r="G97" s="314">
        <v>7.3999999999999996E-2</v>
      </c>
      <c r="H97" s="314">
        <v>7.3999999999999996E-2</v>
      </c>
      <c r="I97" s="314">
        <v>7.3999999999999996E-2</v>
      </c>
    </row>
    <row r="98" spans="1:10" ht="39">
      <c r="A98" s="63" t="s">
        <v>149</v>
      </c>
      <c r="B98" s="53" t="s">
        <v>20</v>
      </c>
      <c r="C98" s="314">
        <v>2.9</v>
      </c>
      <c r="D98" s="314">
        <v>2.6</v>
      </c>
      <c r="E98" s="314">
        <v>2.6</v>
      </c>
      <c r="F98" s="314">
        <v>2.6</v>
      </c>
      <c r="G98" s="320">
        <v>2.5</v>
      </c>
      <c r="H98" s="314">
        <v>2.5</v>
      </c>
      <c r="I98" s="314">
        <v>2.5</v>
      </c>
    </row>
    <row r="99" spans="1:10" ht="58.5">
      <c r="A99" s="59" t="s">
        <v>127</v>
      </c>
      <c r="B99" s="53" t="s">
        <v>21</v>
      </c>
      <c r="C99" s="314">
        <v>18239</v>
      </c>
      <c r="D99" s="318">
        <v>18408</v>
      </c>
      <c r="E99" s="318">
        <v>19840</v>
      </c>
      <c r="F99" s="361">
        <v>20653</v>
      </c>
      <c r="G99" s="361">
        <v>20662</v>
      </c>
      <c r="H99" s="361">
        <v>21595</v>
      </c>
      <c r="I99" s="361">
        <v>22683</v>
      </c>
    </row>
    <row r="100" spans="1:10" ht="19.5">
      <c r="A100" s="59" t="s">
        <v>39</v>
      </c>
      <c r="B100" s="53"/>
      <c r="C100" s="314"/>
      <c r="D100" s="314"/>
      <c r="E100" s="319"/>
      <c r="F100" s="319"/>
      <c r="G100" s="315"/>
      <c r="H100" s="315"/>
      <c r="I100" s="315"/>
    </row>
    <row r="101" spans="1:10" ht="18.75">
      <c r="A101" s="72" t="s">
        <v>64</v>
      </c>
      <c r="B101" s="53" t="s">
        <v>21</v>
      </c>
      <c r="C101" s="314">
        <v>15829</v>
      </c>
      <c r="D101" s="314">
        <v>17771</v>
      </c>
      <c r="E101" s="314">
        <v>17847</v>
      </c>
      <c r="F101" s="364">
        <v>18468</v>
      </c>
      <c r="G101" s="364">
        <v>18468</v>
      </c>
      <c r="H101" s="364">
        <v>19099</v>
      </c>
      <c r="I101" s="364">
        <v>19457</v>
      </c>
    </row>
    <row r="102" spans="1:10" ht="18.75">
      <c r="A102" s="61" t="s">
        <v>84</v>
      </c>
      <c r="B102" s="53" t="s">
        <v>21</v>
      </c>
      <c r="C102" s="314">
        <v>19956</v>
      </c>
      <c r="D102" s="314">
        <v>20323</v>
      </c>
      <c r="E102" s="314">
        <v>22326</v>
      </c>
      <c r="F102" s="364">
        <v>22743</v>
      </c>
      <c r="G102" s="364">
        <v>22743</v>
      </c>
      <c r="H102" s="364">
        <v>23622</v>
      </c>
      <c r="I102" s="364">
        <v>23691</v>
      </c>
    </row>
    <row r="103" spans="1:10" ht="18.75">
      <c r="A103" s="73" t="s">
        <v>72</v>
      </c>
      <c r="B103" s="53" t="s">
        <v>21</v>
      </c>
      <c r="C103" s="314"/>
      <c r="D103" s="314"/>
      <c r="E103" s="314"/>
      <c r="F103" s="314"/>
      <c r="G103" s="315"/>
      <c r="H103" s="315"/>
      <c r="I103" s="315"/>
    </row>
    <row r="104" spans="1:10" ht="18.75">
      <c r="A104" s="73" t="s">
        <v>73</v>
      </c>
      <c r="B104" s="53" t="s">
        <v>21</v>
      </c>
      <c r="C104" s="314">
        <v>9986</v>
      </c>
      <c r="D104" s="314">
        <v>11509</v>
      </c>
      <c r="E104" s="314">
        <v>13439</v>
      </c>
      <c r="F104" s="364">
        <v>13680</v>
      </c>
      <c r="G104" s="364">
        <v>13666</v>
      </c>
      <c r="H104" s="364">
        <v>13840</v>
      </c>
      <c r="I104" s="364">
        <v>14076</v>
      </c>
    </row>
    <row r="105" spans="1:10" ht="18.75">
      <c r="A105" s="73" t="s">
        <v>74</v>
      </c>
      <c r="B105" s="53" t="s">
        <v>21</v>
      </c>
      <c r="C105" s="314">
        <v>32330</v>
      </c>
      <c r="D105" s="314">
        <v>38965</v>
      </c>
      <c r="E105" s="314">
        <v>41093</v>
      </c>
      <c r="F105" s="364">
        <v>43343</v>
      </c>
      <c r="G105" s="364">
        <v>43343</v>
      </c>
      <c r="H105" s="364">
        <v>45427</v>
      </c>
      <c r="I105" s="364">
        <v>47385</v>
      </c>
    </row>
    <row r="106" spans="1:10" ht="18.75">
      <c r="A106" s="73" t="s">
        <v>28</v>
      </c>
      <c r="B106" s="53" t="s">
        <v>21</v>
      </c>
      <c r="C106" s="314">
        <v>16762</v>
      </c>
      <c r="D106" s="314">
        <v>10909</v>
      </c>
      <c r="E106" s="314">
        <v>9220</v>
      </c>
      <c r="F106" s="364">
        <v>9740</v>
      </c>
      <c r="G106" s="364">
        <v>9740</v>
      </c>
      <c r="H106" s="364">
        <v>10030</v>
      </c>
      <c r="I106" s="364">
        <v>10292</v>
      </c>
      <c r="J106" s="365"/>
    </row>
    <row r="107" spans="1:10" ht="56.25">
      <c r="A107" s="82" t="s">
        <v>2</v>
      </c>
      <c r="B107" s="53" t="s">
        <v>21</v>
      </c>
      <c r="C107" s="314">
        <v>12063</v>
      </c>
      <c r="D107" s="318">
        <v>9688</v>
      </c>
      <c r="E107" s="318">
        <v>10519</v>
      </c>
      <c r="F107" s="361">
        <v>11104</v>
      </c>
      <c r="G107" s="361">
        <v>11228</v>
      </c>
      <c r="H107" s="361">
        <v>11603</v>
      </c>
      <c r="I107" s="361">
        <v>12060</v>
      </c>
    </row>
    <row r="108" spans="1:10" ht="18.75">
      <c r="A108" s="73" t="s">
        <v>75</v>
      </c>
      <c r="B108" s="53" t="s">
        <v>21</v>
      </c>
      <c r="C108" s="314">
        <v>21114</v>
      </c>
      <c r="D108" s="314">
        <v>22250</v>
      </c>
      <c r="E108" s="314">
        <v>23313</v>
      </c>
      <c r="F108" s="364">
        <v>23653</v>
      </c>
      <c r="G108" s="364">
        <v>23653</v>
      </c>
      <c r="H108" s="364">
        <v>23836</v>
      </c>
      <c r="I108" s="364">
        <v>24003</v>
      </c>
    </row>
    <row r="109" spans="1:10" ht="37.5">
      <c r="A109" s="61" t="s">
        <v>71</v>
      </c>
      <c r="B109" s="53" t="s">
        <v>21</v>
      </c>
      <c r="C109" s="314">
        <v>28537</v>
      </c>
      <c r="D109" s="314">
        <v>28333</v>
      </c>
      <c r="E109" s="314">
        <v>28449</v>
      </c>
      <c r="F109" s="364">
        <v>28748</v>
      </c>
      <c r="G109" s="364">
        <v>28748</v>
      </c>
      <c r="H109" s="364">
        <v>29087</v>
      </c>
      <c r="I109" s="364">
        <v>29406</v>
      </c>
    </row>
    <row r="110" spans="1:10" ht="18.75">
      <c r="A110" s="73" t="s">
        <v>76</v>
      </c>
      <c r="B110" s="53" t="s">
        <v>21</v>
      </c>
      <c r="C110" s="314">
        <v>18624</v>
      </c>
      <c r="D110" s="314">
        <v>19068</v>
      </c>
      <c r="E110" s="314">
        <v>27172</v>
      </c>
      <c r="F110" s="364">
        <v>27977</v>
      </c>
      <c r="G110" s="364">
        <v>27977</v>
      </c>
      <c r="H110" s="364">
        <v>28812</v>
      </c>
      <c r="I110" s="364">
        <v>29673</v>
      </c>
    </row>
    <row r="111" spans="1:10" ht="18.75">
      <c r="A111" s="73" t="s">
        <v>77</v>
      </c>
      <c r="B111" s="53" t="s">
        <v>21</v>
      </c>
      <c r="C111" s="314">
        <v>20814</v>
      </c>
      <c r="D111" s="314">
        <v>21182</v>
      </c>
      <c r="E111" s="314">
        <v>22425</v>
      </c>
      <c r="F111" s="364">
        <v>23142</v>
      </c>
      <c r="G111" s="364">
        <v>23142</v>
      </c>
      <c r="H111" s="364">
        <v>23758</v>
      </c>
      <c r="I111" s="364">
        <v>24362</v>
      </c>
    </row>
    <row r="112" spans="1:10" ht="37.5">
      <c r="A112" s="74" t="s">
        <v>78</v>
      </c>
      <c r="B112" s="53" t="s">
        <v>21</v>
      </c>
      <c r="C112" s="314">
        <v>15353</v>
      </c>
      <c r="D112" s="314">
        <v>20005</v>
      </c>
      <c r="E112" s="314">
        <v>29462</v>
      </c>
      <c r="F112" s="364">
        <v>36563</v>
      </c>
      <c r="G112" s="364">
        <v>36563</v>
      </c>
      <c r="H112" s="364">
        <v>44436</v>
      </c>
      <c r="I112" s="364">
        <v>44436</v>
      </c>
    </row>
    <row r="113" spans="1:10" ht="18.75">
      <c r="A113" s="73" t="s">
        <v>80</v>
      </c>
      <c r="B113" s="53" t="s">
        <v>21</v>
      </c>
      <c r="C113" s="318">
        <v>9594</v>
      </c>
      <c r="D113" s="318">
        <v>9890</v>
      </c>
      <c r="E113" s="318">
        <v>10200</v>
      </c>
      <c r="F113" s="361">
        <v>12000</v>
      </c>
      <c r="G113" s="361">
        <v>12000</v>
      </c>
      <c r="H113" s="361">
        <v>12050</v>
      </c>
      <c r="I113" s="361">
        <v>12200</v>
      </c>
    </row>
    <row r="114" spans="1:10" ht="58.9" customHeight="1">
      <c r="A114" s="75" t="s">
        <v>184</v>
      </c>
      <c r="B114" s="53" t="s">
        <v>21</v>
      </c>
      <c r="C114" s="314">
        <v>19322</v>
      </c>
      <c r="D114" s="314">
        <v>20000</v>
      </c>
      <c r="E114" s="314">
        <v>27492</v>
      </c>
      <c r="F114" s="364">
        <v>28847</v>
      </c>
      <c r="G114" s="364">
        <v>28847</v>
      </c>
      <c r="H114" s="364">
        <v>30295</v>
      </c>
      <c r="I114" s="364">
        <v>31006</v>
      </c>
    </row>
    <row r="115" spans="1:10" ht="18.75">
      <c r="A115" s="76" t="s">
        <v>183</v>
      </c>
      <c r="B115" s="53"/>
      <c r="C115" s="314"/>
      <c r="D115" s="314"/>
      <c r="E115" s="314"/>
      <c r="F115" s="314"/>
      <c r="G115" s="315"/>
      <c r="H115" s="315"/>
      <c r="I115" s="315"/>
    </row>
    <row r="116" spans="1:10" ht="18.75">
      <c r="A116" s="77" t="s">
        <v>76</v>
      </c>
      <c r="B116" s="53" t="s">
        <v>21</v>
      </c>
      <c r="C116" s="314">
        <v>18761</v>
      </c>
      <c r="D116" s="314">
        <v>18696</v>
      </c>
      <c r="E116" s="314">
        <v>27576</v>
      </c>
      <c r="F116" s="364">
        <v>28402</v>
      </c>
      <c r="G116" s="364">
        <v>28402</v>
      </c>
      <c r="H116" s="364">
        <v>29254</v>
      </c>
      <c r="I116" s="364">
        <v>30132</v>
      </c>
    </row>
    <row r="117" spans="1:10" ht="18.75">
      <c r="A117" s="52" t="s">
        <v>81</v>
      </c>
      <c r="B117" s="53" t="s">
        <v>21</v>
      </c>
      <c r="C117" s="314">
        <v>18050</v>
      </c>
      <c r="D117" s="314">
        <v>21080</v>
      </c>
      <c r="E117" s="314">
        <v>29462</v>
      </c>
      <c r="F117" s="364">
        <v>36563</v>
      </c>
      <c r="G117" s="364">
        <v>36563</v>
      </c>
      <c r="H117" s="364">
        <v>44436</v>
      </c>
      <c r="I117" s="364">
        <v>44436</v>
      </c>
    </row>
    <row r="118" spans="1:10" ht="18.75">
      <c r="A118" s="52" t="s">
        <v>82</v>
      </c>
      <c r="B118" s="53" t="s">
        <v>21</v>
      </c>
      <c r="C118" s="314"/>
      <c r="D118" s="314"/>
      <c r="E118" s="314"/>
      <c r="F118" s="314"/>
      <c r="G118" s="315"/>
      <c r="H118" s="315"/>
      <c r="I118" s="315"/>
    </row>
    <row r="119" spans="1:10" ht="18.75">
      <c r="A119" s="52" t="s">
        <v>83</v>
      </c>
      <c r="B119" s="53" t="s">
        <v>21</v>
      </c>
      <c r="C119" s="314">
        <v>25773</v>
      </c>
      <c r="D119" s="314">
        <v>26296</v>
      </c>
      <c r="E119" s="314">
        <v>25810</v>
      </c>
      <c r="F119" s="364">
        <v>26133</v>
      </c>
      <c r="G119" s="364">
        <v>26133</v>
      </c>
      <c r="H119" s="364">
        <v>26459</v>
      </c>
      <c r="I119" s="364">
        <v>26791</v>
      </c>
    </row>
    <row r="120" spans="1:10" ht="60" customHeight="1">
      <c r="A120" s="93" t="s">
        <v>120</v>
      </c>
      <c r="B120" s="53" t="s">
        <v>21</v>
      </c>
      <c r="C120" s="314">
        <v>10806</v>
      </c>
      <c r="D120" s="318">
        <v>11214</v>
      </c>
      <c r="E120" s="318">
        <v>12597</v>
      </c>
      <c r="F120" s="361">
        <v>12913</v>
      </c>
      <c r="G120" s="361">
        <v>13024</v>
      </c>
      <c r="H120" s="361">
        <v>13139</v>
      </c>
      <c r="I120" s="361">
        <v>13379</v>
      </c>
    </row>
    <row r="121" spans="1:10" ht="42.75" customHeight="1">
      <c r="A121" s="95" t="s">
        <v>125</v>
      </c>
      <c r="B121" s="53" t="s">
        <v>18</v>
      </c>
      <c r="C121" s="315">
        <v>1532.1</v>
      </c>
      <c r="D121" s="320">
        <v>1546.3</v>
      </c>
      <c r="E121" s="320">
        <v>1619</v>
      </c>
      <c r="F121" s="320">
        <v>1685.3</v>
      </c>
      <c r="G121" s="320">
        <v>1686.1</v>
      </c>
      <c r="H121" s="320">
        <v>1766.2</v>
      </c>
      <c r="I121" s="320">
        <v>1851</v>
      </c>
    </row>
    <row r="122" spans="1:10" ht="18.75">
      <c r="A122" s="96" t="s">
        <v>39</v>
      </c>
      <c r="B122" s="53"/>
      <c r="C122" s="314"/>
      <c r="D122" s="314"/>
      <c r="E122" s="314"/>
      <c r="F122" s="314"/>
      <c r="G122" s="315"/>
      <c r="H122" s="314"/>
      <c r="I122" s="315"/>
    </row>
    <row r="123" spans="1:10" ht="37.5">
      <c r="A123" s="96" t="s">
        <v>126</v>
      </c>
      <c r="B123" s="53" t="s">
        <v>18</v>
      </c>
      <c r="C123" s="315">
        <v>114.6</v>
      </c>
      <c r="D123" s="315">
        <v>95</v>
      </c>
      <c r="E123" s="315">
        <v>86.8</v>
      </c>
      <c r="F123" s="315">
        <v>89.3</v>
      </c>
      <c r="G123" s="315">
        <v>89.8</v>
      </c>
      <c r="H123" s="315">
        <v>92.6</v>
      </c>
      <c r="I123" s="315">
        <v>94.4</v>
      </c>
    </row>
    <row r="124" spans="1:10" ht="37.5">
      <c r="A124" s="96" t="s">
        <v>131</v>
      </c>
      <c r="B124" s="53" t="s">
        <v>18</v>
      </c>
      <c r="C124" s="314">
        <v>123.2</v>
      </c>
      <c r="D124" s="314">
        <v>127.7</v>
      </c>
      <c r="E124" s="314">
        <v>123.6</v>
      </c>
      <c r="F124" s="314">
        <v>123.9</v>
      </c>
      <c r="G124" s="315">
        <v>123.9</v>
      </c>
      <c r="H124" s="315">
        <v>127.2</v>
      </c>
      <c r="I124" s="315">
        <v>130.1</v>
      </c>
    </row>
    <row r="125" spans="1:10" ht="37.5">
      <c r="A125" s="96" t="s">
        <v>150</v>
      </c>
      <c r="B125" s="53" t="s">
        <v>18</v>
      </c>
      <c r="C125" s="314">
        <v>522.4</v>
      </c>
      <c r="D125" s="314">
        <v>527</v>
      </c>
      <c r="E125" s="314">
        <v>705.9</v>
      </c>
      <c r="F125" s="314">
        <v>740.8</v>
      </c>
      <c r="G125" s="315">
        <v>740.8</v>
      </c>
      <c r="H125" s="315">
        <v>777.9</v>
      </c>
      <c r="I125" s="315">
        <v>796.3</v>
      </c>
    </row>
    <row r="126" spans="1:10" ht="18.75">
      <c r="A126" s="25" t="s">
        <v>40</v>
      </c>
      <c r="B126" s="53" t="s">
        <v>18</v>
      </c>
      <c r="C126" s="314">
        <v>6.5</v>
      </c>
      <c r="D126" s="314">
        <v>7.2</v>
      </c>
      <c r="E126" s="314">
        <v>7.6</v>
      </c>
      <c r="F126" s="314">
        <v>8</v>
      </c>
      <c r="G126" s="315">
        <v>8</v>
      </c>
      <c r="H126" s="315">
        <v>8.3000000000000007</v>
      </c>
      <c r="I126" s="315">
        <v>8.6</v>
      </c>
      <c r="J126" s="404"/>
    </row>
    <row r="127" spans="1:10" ht="18.75">
      <c r="A127" s="25" t="s">
        <v>7</v>
      </c>
      <c r="B127" s="53" t="s">
        <v>18</v>
      </c>
      <c r="C127" s="314"/>
      <c r="D127" s="314"/>
      <c r="E127" s="314"/>
      <c r="F127" s="314"/>
      <c r="G127" s="315"/>
      <c r="H127" s="315"/>
      <c r="I127" s="315"/>
    </row>
    <row r="128" spans="1:10" ht="31.5">
      <c r="A128" s="112" t="s">
        <v>163</v>
      </c>
      <c r="B128" s="56" t="s">
        <v>18</v>
      </c>
      <c r="C128" s="316">
        <v>1538.6</v>
      </c>
      <c r="D128" s="407">
        <v>1553.5</v>
      </c>
      <c r="E128" s="407">
        <v>1626.5</v>
      </c>
      <c r="F128" s="407">
        <v>1693.3</v>
      </c>
      <c r="G128" s="407">
        <v>1694.1</v>
      </c>
      <c r="H128" s="407">
        <v>1774.5</v>
      </c>
      <c r="I128" s="407">
        <v>1859.6</v>
      </c>
    </row>
    <row r="129" spans="1:9" ht="18.75">
      <c r="A129" s="416" t="s">
        <v>178</v>
      </c>
      <c r="B129" s="417"/>
      <c r="C129" s="417"/>
      <c r="D129" s="417"/>
      <c r="E129" s="417"/>
      <c r="F129" s="417"/>
      <c r="G129" s="417"/>
      <c r="H129" s="417"/>
      <c r="I129" s="418"/>
    </row>
    <row r="130" spans="1:9" ht="39">
      <c r="A130" s="113" t="s">
        <v>170</v>
      </c>
      <c r="B130" s="56" t="s">
        <v>18</v>
      </c>
      <c r="C130" s="323">
        <v>123.9</v>
      </c>
      <c r="D130" s="323">
        <v>117</v>
      </c>
      <c r="E130" s="323">
        <v>123</v>
      </c>
      <c r="F130" s="323">
        <v>128</v>
      </c>
      <c r="G130" s="324">
        <v>132</v>
      </c>
      <c r="H130" s="324">
        <v>136</v>
      </c>
      <c r="I130" s="324">
        <v>141</v>
      </c>
    </row>
    <row r="131" spans="1:9" ht="18.75">
      <c r="A131" s="96" t="s">
        <v>39</v>
      </c>
      <c r="B131" s="56" t="s">
        <v>18</v>
      </c>
      <c r="C131" s="312"/>
      <c r="D131" s="312"/>
      <c r="E131" s="312"/>
      <c r="F131" s="312"/>
      <c r="G131" s="313"/>
      <c r="H131" s="313"/>
      <c r="I131" s="313"/>
    </row>
    <row r="132" spans="1:9" ht="18.75">
      <c r="A132" s="25" t="s">
        <v>168</v>
      </c>
      <c r="B132" s="56" t="s">
        <v>18</v>
      </c>
      <c r="C132" s="314">
        <v>79.7</v>
      </c>
      <c r="D132" s="314">
        <v>76</v>
      </c>
      <c r="E132" s="314">
        <v>79.8</v>
      </c>
      <c r="F132" s="314">
        <v>81.400000000000006</v>
      </c>
      <c r="G132" s="315">
        <v>81.400000000000006</v>
      </c>
      <c r="H132" s="315">
        <v>84.2</v>
      </c>
      <c r="I132" s="315">
        <v>87.6</v>
      </c>
    </row>
    <row r="133" spans="1:9" ht="18.75">
      <c r="A133" s="25" t="s">
        <v>169</v>
      </c>
      <c r="B133" s="56"/>
      <c r="C133" s="314"/>
      <c r="D133" s="314"/>
      <c r="E133" s="314"/>
      <c r="F133" s="314"/>
      <c r="G133" s="315"/>
      <c r="H133" s="315"/>
      <c r="I133" s="315"/>
    </row>
    <row r="134" spans="1:9" ht="18.75">
      <c r="A134" s="126" t="s">
        <v>164</v>
      </c>
      <c r="B134" s="56" t="s">
        <v>18</v>
      </c>
      <c r="C134" s="314">
        <v>11.4</v>
      </c>
      <c r="D134" s="314">
        <v>8.1999999999999993</v>
      </c>
      <c r="E134" s="314">
        <v>8.6</v>
      </c>
      <c r="F134" s="314">
        <v>9</v>
      </c>
      <c r="G134" s="315">
        <v>9</v>
      </c>
      <c r="H134" s="315">
        <v>9.5</v>
      </c>
      <c r="I134" s="315">
        <v>10</v>
      </c>
    </row>
    <row r="135" spans="1:9" ht="31.5">
      <c r="A135" s="121" t="s">
        <v>185</v>
      </c>
      <c r="B135" s="56" t="s">
        <v>18</v>
      </c>
      <c r="C135" s="314"/>
      <c r="D135" s="314"/>
      <c r="E135" s="314"/>
      <c r="F135" s="314"/>
      <c r="G135" s="315"/>
      <c r="H135" s="315"/>
      <c r="I135" s="315"/>
    </row>
    <row r="136" spans="1:9" ht="18.75">
      <c r="A136" s="121" t="s">
        <v>182</v>
      </c>
      <c r="B136" s="56" t="s">
        <v>18</v>
      </c>
      <c r="C136" s="314"/>
      <c r="D136" s="314"/>
      <c r="E136" s="314"/>
      <c r="F136" s="314"/>
      <c r="G136" s="315"/>
      <c r="H136" s="315"/>
      <c r="I136" s="315"/>
    </row>
    <row r="137" spans="1:9" ht="18.75">
      <c r="A137" s="126" t="s">
        <v>165</v>
      </c>
      <c r="B137" s="56" t="s">
        <v>18</v>
      </c>
      <c r="C137" s="314">
        <v>1.5</v>
      </c>
      <c r="D137" s="314">
        <v>1.5</v>
      </c>
      <c r="E137" s="314">
        <v>1.5</v>
      </c>
      <c r="F137" s="315">
        <v>2</v>
      </c>
      <c r="G137" s="315">
        <v>2</v>
      </c>
      <c r="H137" s="315">
        <v>2.5</v>
      </c>
      <c r="I137" s="315">
        <v>2.5</v>
      </c>
    </row>
    <row r="138" spans="1:9" ht="36.6" customHeight="1">
      <c r="A138" s="121" t="s">
        <v>186</v>
      </c>
      <c r="B138" s="56" t="s">
        <v>18</v>
      </c>
      <c r="C138" s="314"/>
      <c r="D138" s="314"/>
      <c r="E138" s="314"/>
      <c r="F138" s="314"/>
      <c r="G138" s="315"/>
      <c r="H138" s="315"/>
      <c r="I138" s="315"/>
    </row>
    <row r="139" spans="1:9" ht="18.75">
      <c r="A139" s="25" t="s">
        <v>179</v>
      </c>
      <c r="B139" s="56"/>
      <c r="C139" s="314"/>
      <c r="D139" s="314"/>
      <c r="E139" s="314"/>
      <c r="F139" s="314"/>
      <c r="G139" s="315"/>
      <c r="H139" s="315"/>
      <c r="I139" s="315"/>
    </row>
    <row r="140" spans="1:9" ht="18.75">
      <c r="A140" s="120" t="s">
        <v>166</v>
      </c>
      <c r="B140" s="56" t="s">
        <v>18</v>
      </c>
      <c r="C140" s="321">
        <v>9.1999999999999993</v>
      </c>
      <c r="D140" s="321">
        <v>10</v>
      </c>
      <c r="E140" s="321">
        <v>105</v>
      </c>
      <c r="F140" s="321">
        <v>11.2</v>
      </c>
      <c r="G140" s="316">
        <v>11.2</v>
      </c>
      <c r="H140" s="360">
        <v>0</v>
      </c>
      <c r="I140" s="360">
        <v>0</v>
      </c>
    </row>
    <row r="141" spans="1:9" s="124" customFormat="1" ht="33.75" customHeight="1">
      <c r="A141" s="122" t="s">
        <v>167</v>
      </c>
      <c r="B141" s="123" t="s">
        <v>18</v>
      </c>
      <c r="C141" s="325"/>
      <c r="D141" s="325"/>
      <c r="E141" s="325"/>
      <c r="F141" s="325"/>
      <c r="G141" s="326"/>
      <c r="H141" s="326"/>
      <c r="I141" s="326"/>
    </row>
    <row r="142" spans="1:9" s="129" customFormat="1" ht="33.75" customHeight="1">
      <c r="A142" s="328"/>
      <c r="B142" s="329"/>
      <c r="C142" s="330"/>
      <c r="D142" s="330"/>
      <c r="E142" s="330"/>
      <c r="F142" s="330"/>
      <c r="G142" s="331"/>
      <c r="H142" s="330"/>
      <c r="I142" s="331"/>
    </row>
    <row r="143" spans="1:9" s="129" customFormat="1" ht="33.75" customHeight="1">
      <c r="A143" s="419" t="s">
        <v>331</v>
      </c>
      <c r="B143" s="420"/>
      <c r="C143" s="420"/>
      <c r="D143" s="420"/>
      <c r="E143" s="420"/>
      <c r="F143" s="420"/>
      <c r="G143" s="420"/>
      <c r="H143" s="420"/>
      <c r="I143" s="420"/>
    </row>
    <row r="144" spans="1:9" s="129" customFormat="1" ht="33.75" customHeight="1">
      <c r="A144" s="328"/>
      <c r="B144" s="329"/>
      <c r="C144" s="330"/>
      <c r="D144" s="330"/>
      <c r="E144" s="330"/>
      <c r="F144" s="330"/>
      <c r="G144" s="331"/>
      <c r="H144" s="330"/>
      <c r="I144" s="331"/>
    </row>
  </sheetData>
  <mergeCells count="18"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  <mergeCell ref="A9:I9"/>
    <mergeCell ref="A23:I23"/>
    <mergeCell ref="A129:I129"/>
    <mergeCell ref="A64:I64"/>
    <mergeCell ref="A143:I143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50"/>
  </sheetPr>
  <dimension ref="A1:AQ40"/>
  <sheetViews>
    <sheetView view="pageBreakPreview" topLeftCell="A16" zoomScaleNormal="75" zoomScaleSheetLayoutView="100" workbookViewId="0">
      <selection activeCell="H9" sqref="H9"/>
    </sheetView>
  </sheetViews>
  <sheetFormatPr defaultRowHeight="12.75"/>
  <cols>
    <col min="1" max="1" width="28.28515625" customWidth="1"/>
    <col min="2" max="2" width="9.42578125" customWidth="1"/>
    <col min="3" max="3" width="9.7109375" customWidth="1"/>
    <col min="4" max="4" width="10.42578125" customWidth="1"/>
    <col min="5" max="7" width="9.7109375" customWidth="1"/>
    <col min="8" max="8" width="9.85546875" customWidth="1"/>
    <col min="9" max="9" width="9.28515625" customWidth="1"/>
    <col min="10" max="10" width="10.5703125" customWidth="1"/>
    <col min="11" max="13" width="9.28515625" customWidth="1"/>
    <col min="14" max="15" width="9.140625" customWidth="1"/>
    <col min="16" max="16" width="10.28515625" customWidth="1"/>
    <col min="17" max="19" width="9.140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31"/>
      <c r="B1" s="31"/>
      <c r="C1" s="31"/>
      <c r="D1" s="31"/>
      <c r="E1" s="454"/>
      <c r="F1" s="454"/>
      <c r="G1" s="454"/>
    </row>
    <row r="2" spans="1:43" ht="42.75" customHeight="1">
      <c r="A2" s="455" t="s">
        <v>390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29"/>
      <c r="AM2" s="129"/>
      <c r="AN2" s="129"/>
      <c r="AO2" s="129"/>
      <c r="AP2" s="129"/>
      <c r="AQ2" s="129"/>
    </row>
    <row r="3" spans="1:43" ht="18.75">
      <c r="A3" s="31"/>
      <c r="B3" s="31"/>
      <c r="C3" s="31"/>
      <c r="D3" s="31"/>
      <c r="E3" s="31"/>
      <c r="F3" s="31"/>
      <c r="G3" s="31"/>
      <c r="AK3" s="129"/>
      <c r="AL3" s="128"/>
      <c r="AM3" s="128"/>
      <c r="AN3" s="128"/>
      <c r="AO3" s="128"/>
      <c r="AP3" s="128"/>
      <c r="AQ3" s="128"/>
    </row>
    <row r="4" spans="1:43" ht="58.15" customHeight="1">
      <c r="A4" s="453" t="s">
        <v>154</v>
      </c>
      <c r="B4" s="441" t="s">
        <v>157</v>
      </c>
      <c r="C4" s="442"/>
      <c r="D4" s="442"/>
      <c r="E4" s="442"/>
      <c r="F4" s="442"/>
      <c r="G4" s="443"/>
      <c r="H4" s="441" t="s">
        <v>155</v>
      </c>
      <c r="I4" s="442"/>
      <c r="J4" s="442"/>
      <c r="K4" s="442"/>
      <c r="L4" s="442"/>
      <c r="M4" s="443"/>
      <c r="N4" s="441" t="s">
        <v>156</v>
      </c>
      <c r="O4" s="442"/>
      <c r="P4" s="442"/>
      <c r="Q4" s="442"/>
      <c r="R4" s="442"/>
      <c r="S4" s="443"/>
      <c r="T4" s="441" t="s">
        <v>176</v>
      </c>
      <c r="U4" s="443"/>
      <c r="V4" s="441" t="s">
        <v>208</v>
      </c>
      <c r="W4" s="443"/>
      <c r="X4" s="450" t="s">
        <v>189</v>
      </c>
      <c r="Y4" s="447" t="s">
        <v>190</v>
      </c>
      <c r="Z4" s="448"/>
      <c r="AA4" s="448"/>
      <c r="AB4" s="448"/>
      <c r="AC4" s="448"/>
      <c r="AD4" s="448"/>
      <c r="AE4" s="449"/>
      <c r="AF4" s="453" t="s">
        <v>177</v>
      </c>
      <c r="AG4" s="453"/>
      <c r="AH4" s="453"/>
      <c r="AI4" s="453"/>
      <c r="AJ4" s="453"/>
      <c r="AK4" s="453"/>
      <c r="AL4" s="436" t="s">
        <v>191</v>
      </c>
      <c r="AM4" s="447" t="s">
        <v>190</v>
      </c>
      <c r="AN4" s="448"/>
      <c r="AO4" s="448"/>
      <c r="AP4" s="448"/>
      <c r="AQ4" s="449"/>
    </row>
    <row r="5" spans="1:43" ht="102" customHeight="1">
      <c r="A5" s="453"/>
      <c r="B5" s="444"/>
      <c r="C5" s="445"/>
      <c r="D5" s="445"/>
      <c r="E5" s="445"/>
      <c r="F5" s="445"/>
      <c r="G5" s="446"/>
      <c r="H5" s="444"/>
      <c r="I5" s="445"/>
      <c r="J5" s="445"/>
      <c r="K5" s="445"/>
      <c r="L5" s="445"/>
      <c r="M5" s="446"/>
      <c r="N5" s="444"/>
      <c r="O5" s="445"/>
      <c r="P5" s="445"/>
      <c r="Q5" s="445"/>
      <c r="R5" s="445"/>
      <c r="S5" s="446"/>
      <c r="T5" s="444"/>
      <c r="U5" s="446"/>
      <c r="V5" s="444"/>
      <c r="W5" s="446"/>
      <c r="X5" s="451"/>
      <c r="Y5" s="436" t="s">
        <v>205</v>
      </c>
      <c r="Z5" s="436" t="s">
        <v>204</v>
      </c>
      <c r="AA5" s="436" t="s">
        <v>206</v>
      </c>
      <c r="AB5" s="436" t="s">
        <v>207</v>
      </c>
      <c r="AC5" s="436" t="s">
        <v>32</v>
      </c>
      <c r="AD5" s="436" t="s">
        <v>75</v>
      </c>
      <c r="AE5" s="436" t="s">
        <v>80</v>
      </c>
      <c r="AF5" s="439" t="s">
        <v>160</v>
      </c>
      <c r="AG5" s="440"/>
      <c r="AH5" s="439" t="s">
        <v>161</v>
      </c>
      <c r="AI5" s="440"/>
      <c r="AJ5" s="439" t="s">
        <v>162</v>
      </c>
      <c r="AK5" s="440"/>
      <c r="AL5" s="436"/>
      <c r="AM5" s="436" t="s">
        <v>197</v>
      </c>
      <c r="AN5" s="436" t="s">
        <v>198</v>
      </c>
      <c r="AO5" s="436" t="s">
        <v>199</v>
      </c>
      <c r="AP5" s="436" t="s">
        <v>200</v>
      </c>
      <c r="AQ5" s="436" t="s">
        <v>201</v>
      </c>
    </row>
    <row r="6" spans="1:43" ht="39.75" customHeight="1">
      <c r="A6" s="453"/>
      <c r="B6" s="453" t="s">
        <v>195</v>
      </c>
      <c r="C6" s="453" t="s">
        <v>353</v>
      </c>
      <c r="D6" s="453" t="s">
        <v>389</v>
      </c>
      <c r="E6" s="453" t="s">
        <v>101</v>
      </c>
      <c r="F6" s="453"/>
      <c r="G6" s="453"/>
      <c r="H6" s="453" t="s">
        <v>195</v>
      </c>
      <c r="I6" s="453" t="s">
        <v>353</v>
      </c>
      <c r="J6" s="453" t="s">
        <v>389</v>
      </c>
      <c r="K6" s="453" t="s">
        <v>101</v>
      </c>
      <c r="L6" s="453"/>
      <c r="M6" s="453"/>
      <c r="N6" s="453" t="s">
        <v>195</v>
      </c>
      <c r="O6" s="453" t="s">
        <v>353</v>
      </c>
      <c r="P6" s="453" t="s">
        <v>389</v>
      </c>
      <c r="Q6" s="453" t="s">
        <v>101</v>
      </c>
      <c r="R6" s="453"/>
      <c r="S6" s="453"/>
      <c r="T6" s="437" t="s">
        <v>353</v>
      </c>
      <c r="U6" s="437" t="s">
        <v>389</v>
      </c>
      <c r="V6" s="437" t="s">
        <v>202</v>
      </c>
      <c r="W6" s="437" t="s">
        <v>203</v>
      </c>
      <c r="X6" s="451"/>
      <c r="Y6" s="436"/>
      <c r="Z6" s="436"/>
      <c r="AA6" s="436"/>
      <c r="AB6" s="436"/>
      <c r="AC6" s="436"/>
      <c r="AD6" s="436"/>
      <c r="AE6" s="436"/>
      <c r="AF6" s="437" t="s">
        <v>353</v>
      </c>
      <c r="AG6" s="437" t="s">
        <v>389</v>
      </c>
      <c r="AH6" s="437" t="s">
        <v>353</v>
      </c>
      <c r="AI6" s="437" t="s">
        <v>389</v>
      </c>
      <c r="AJ6" s="437" t="s">
        <v>353</v>
      </c>
      <c r="AK6" s="437" t="s">
        <v>389</v>
      </c>
      <c r="AL6" s="436"/>
      <c r="AM6" s="436"/>
      <c r="AN6" s="436"/>
      <c r="AO6" s="436"/>
      <c r="AP6" s="436"/>
      <c r="AQ6" s="436"/>
    </row>
    <row r="7" spans="1:43" ht="36" customHeight="1">
      <c r="A7" s="453"/>
      <c r="B7" s="453"/>
      <c r="C7" s="453"/>
      <c r="D7" s="453"/>
      <c r="E7" s="397" t="s">
        <v>188</v>
      </c>
      <c r="F7" s="397" t="s">
        <v>194</v>
      </c>
      <c r="G7" s="397" t="s">
        <v>357</v>
      </c>
      <c r="H7" s="453"/>
      <c r="I7" s="453"/>
      <c r="J7" s="453"/>
      <c r="K7" s="397" t="s">
        <v>188</v>
      </c>
      <c r="L7" s="397" t="s">
        <v>194</v>
      </c>
      <c r="M7" s="397" t="s">
        <v>357</v>
      </c>
      <c r="N7" s="453"/>
      <c r="O7" s="453"/>
      <c r="P7" s="453"/>
      <c r="Q7" s="397" t="s">
        <v>188</v>
      </c>
      <c r="R7" s="397" t="s">
        <v>194</v>
      </c>
      <c r="S7" s="397" t="s">
        <v>357</v>
      </c>
      <c r="T7" s="438"/>
      <c r="U7" s="438"/>
      <c r="V7" s="438"/>
      <c r="W7" s="438"/>
      <c r="X7" s="452"/>
      <c r="Y7" s="436"/>
      <c r="Z7" s="436"/>
      <c r="AA7" s="436"/>
      <c r="AB7" s="436"/>
      <c r="AC7" s="436"/>
      <c r="AD7" s="436"/>
      <c r="AE7" s="436"/>
      <c r="AF7" s="438"/>
      <c r="AG7" s="438"/>
      <c r="AH7" s="438"/>
      <c r="AI7" s="438"/>
      <c r="AJ7" s="438"/>
      <c r="AK7" s="438"/>
      <c r="AL7" s="436"/>
      <c r="AM7" s="436"/>
      <c r="AN7" s="436"/>
      <c r="AO7" s="436"/>
      <c r="AP7" s="436"/>
      <c r="AQ7" s="436"/>
    </row>
    <row r="8" spans="1:43" ht="56.25">
      <c r="A8" s="114" t="s">
        <v>209</v>
      </c>
      <c r="B8" s="132">
        <v>565.572</v>
      </c>
      <c r="C8" s="132">
        <v>885.12900000000002</v>
      </c>
      <c r="D8" s="132">
        <v>743.61800000000005</v>
      </c>
      <c r="E8" s="132">
        <v>766.76900000000001</v>
      </c>
      <c r="F8" s="132">
        <v>771.72299999999996</v>
      </c>
      <c r="G8" s="132">
        <v>783.02599999999995</v>
      </c>
      <c r="H8" s="132">
        <v>836.28200000000004</v>
      </c>
      <c r="I8" s="408">
        <v>857.11400000000003</v>
      </c>
      <c r="J8" s="408">
        <v>754.64300000000003</v>
      </c>
      <c r="K8" s="408">
        <v>794.42200000000003</v>
      </c>
      <c r="L8" s="409">
        <v>829.17399999999998</v>
      </c>
      <c r="M8" s="408">
        <v>879.27599999999995</v>
      </c>
      <c r="N8" s="132">
        <v>3626</v>
      </c>
      <c r="O8" s="132">
        <v>3746</v>
      </c>
      <c r="P8" s="132">
        <v>3623</v>
      </c>
      <c r="Q8" s="132">
        <v>3635</v>
      </c>
      <c r="R8" s="132">
        <v>3634</v>
      </c>
      <c r="S8" s="132">
        <v>3632</v>
      </c>
      <c r="T8" s="132">
        <v>141</v>
      </c>
      <c r="U8" s="132">
        <v>141</v>
      </c>
      <c r="V8" s="119"/>
      <c r="W8" s="119"/>
      <c r="X8" s="367">
        <v>74</v>
      </c>
      <c r="Y8" s="367">
        <v>7</v>
      </c>
      <c r="Z8" s="367">
        <v>5</v>
      </c>
      <c r="AA8" s="367">
        <v>1</v>
      </c>
      <c r="AB8" s="367">
        <v>3</v>
      </c>
      <c r="AC8" s="367">
        <v>16</v>
      </c>
      <c r="AD8" s="367">
        <v>5</v>
      </c>
      <c r="AE8" s="367">
        <v>37</v>
      </c>
      <c r="AF8" s="367">
        <v>380</v>
      </c>
      <c r="AG8" s="367">
        <v>389</v>
      </c>
      <c r="AH8" s="367">
        <v>71</v>
      </c>
      <c r="AI8" s="367">
        <v>66</v>
      </c>
      <c r="AJ8" s="367">
        <v>22</v>
      </c>
      <c r="AK8" s="367">
        <v>17</v>
      </c>
      <c r="AL8" s="367">
        <v>16</v>
      </c>
      <c r="AM8" s="367">
        <v>6</v>
      </c>
      <c r="AN8" s="367">
        <v>3</v>
      </c>
      <c r="AO8" s="367">
        <v>2</v>
      </c>
      <c r="AP8" s="367"/>
      <c r="AQ8" s="367">
        <v>5</v>
      </c>
    </row>
    <row r="9" spans="1:43" ht="37.5">
      <c r="A9" s="114" t="s">
        <v>210</v>
      </c>
      <c r="B9" s="132">
        <v>0.23200000000000001</v>
      </c>
      <c r="C9" s="132">
        <v>0.36199999999999999</v>
      </c>
      <c r="D9" s="132">
        <v>0.32600000000000001</v>
      </c>
      <c r="E9" s="131">
        <v>0.35599999999999998</v>
      </c>
      <c r="F9" s="132">
        <v>0.38900000000000001</v>
      </c>
      <c r="G9" s="132">
        <v>0.42499999999999999</v>
      </c>
      <c r="H9" s="132">
        <v>15.835000000000001</v>
      </c>
      <c r="I9" s="132">
        <v>16.641999999999999</v>
      </c>
      <c r="J9" s="132">
        <v>22.391999999999999</v>
      </c>
      <c r="K9" s="132">
        <v>23.594999999999999</v>
      </c>
      <c r="L9" s="131">
        <v>24.88</v>
      </c>
      <c r="M9" s="131">
        <v>25.78</v>
      </c>
      <c r="N9" s="132">
        <v>74</v>
      </c>
      <c r="O9" s="132">
        <v>76</v>
      </c>
      <c r="P9" s="132">
        <v>75</v>
      </c>
      <c r="Q9" s="132">
        <v>75</v>
      </c>
      <c r="R9" s="132">
        <v>75</v>
      </c>
      <c r="S9" s="132">
        <v>75</v>
      </c>
      <c r="T9" s="132">
        <v>10</v>
      </c>
      <c r="U9" s="132">
        <v>10</v>
      </c>
      <c r="V9" s="119"/>
      <c r="W9" s="119"/>
      <c r="X9" s="367">
        <v>4</v>
      </c>
      <c r="Y9" s="367"/>
      <c r="Z9" s="367"/>
      <c r="AA9" s="367"/>
      <c r="AB9" s="367"/>
      <c r="AC9" s="367"/>
      <c r="AD9" s="367"/>
      <c r="AE9" s="367">
        <v>4</v>
      </c>
      <c r="AF9" s="367">
        <v>11</v>
      </c>
      <c r="AG9" s="367">
        <v>11</v>
      </c>
      <c r="AH9" s="367"/>
      <c r="AI9" s="367"/>
      <c r="AJ9" s="367">
        <v>1</v>
      </c>
      <c r="AK9" s="367"/>
      <c r="AL9" s="367">
        <v>2</v>
      </c>
      <c r="AM9" s="367"/>
      <c r="AN9" s="367">
        <v>1</v>
      </c>
      <c r="AO9" s="367"/>
      <c r="AP9" s="367"/>
      <c r="AQ9" s="367">
        <v>1</v>
      </c>
    </row>
    <row r="10" spans="1:43" ht="37.5">
      <c r="A10" s="114" t="s">
        <v>211</v>
      </c>
      <c r="B10" s="132">
        <v>73.688999999999993</v>
      </c>
      <c r="C10" s="132">
        <v>99.715000000000003</v>
      </c>
      <c r="D10" s="132">
        <v>54.942</v>
      </c>
      <c r="E10" s="131">
        <v>59.914999999999999</v>
      </c>
      <c r="F10" s="132">
        <v>97.263000000000005</v>
      </c>
      <c r="G10" s="132">
        <v>157.185</v>
      </c>
      <c r="H10" s="132">
        <v>43.457999999999998</v>
      </c>
      <c r="I10" s="132">
        <v>47.908000000000001</v>
      </c>
      <c r="J10" s="132">
        <v>54.061999999999998</v>
      </c>
      <c r="K10" s="132">
        <v>54.337000000000003</v>
      </c>
      <c r="L10" s="132">
        <v>56.804000000000002</v>
      </c>
      <c r="M10" s="132">
        <v>58.369</v>
      </c>
      <c r="N10" s="132">
        <v>273</v>
      </c>
      <c r="O10" s="132">
        <v>251</v>
      </c>
      <c r="P10" s="132">
        <v>215</v>
      </c>
      <c r="Q10" s="132">
        <v>204</v>
      </c>
      <c r="R10" s="132">
        <v>204</v>
      </c>
      <c r="S10" s="132">
        <v>204</v>
      </c>
      <c r="T10" s="132">
        <v>13</v>
      </c>
      <c r="U10" s="132">
        <v>13</v>
      </c>
      <c r="V10" s="119"/>
      <c r="W10" s="119"/>
      <c r="X10" s="367">
        <v>12</v>
      </c>
      <c r="Y10" s="367"/>
      <c r="Z10" s="367">
        <v>2</v>
      </c>
      <c r="AA10" s="367"/>
      <c r="AB10" s="367"/>
      <c r="AC10" s="367">
        <v>2</v>
      </c>
      <c r="AD10" s="367"/>
      <c r="AE10" s="367">
        <v>8</v>
      </c>
      <c r="AF10" s="367">
        <v>6</v>
      </c>
      <c r="AG10" s="367">
        <v>6</v>
      </c>
      <c r="AH10" s="367">
        <v>3</v>
      </c>
      <c r="AI10" s="367">
        <v>3</v>
      </c>
      <c r="AJ10" s="367">
        <v>1</v>
      </c>
      <c r="AK10" s="367"/>
      <c r="AL10" s="367">
        <v>6</v>
      </c>
      <c r="AM10" s="367">
        <v>2</v>
      </c>
      <c r="AN10" s="367">
        <v>2</v>
      </c>
      <c r="AO10" s="367">
        <v>1</v>
      </c>
      <c r="AP10" s="367"/>
      <c r="AQ10" s="367">
        <v>1</v>
      </c>
    </row>
    <row r="11" spans="1:43" ht="37.5">
      <c r="A11" s="114" t="s">
        <v>212</v>
      </c>
      <c r="B11" s="132">
        <v>51.481999999999999</v>
      </c>
      <c r="C11" s="132">
        <v>63.83</v>
      </c>
      <c r="D11" s="132">
        <v>17.234999999999999</v>
      </c>
      <c r="E11" s="132">
        <v>17.257000000000001</v>
      </c>
      <c r="F11" s="131">
        <v>18.280999999999999</v>
      </c>
      <c r="G11" s="132">
        <v>18.306999999999999</v>
      </c>
      <c r="H11" s="132">
        <v>28.881</v>
      </c>
      <c r="I11" s="132">
        <v>29.132999999999999</v>
      </c>
      <c r="J11" s="131">
        <v>34.700000000000003</v>
      </c>
      <c r="K11" s="131">
        <v>36.317999999999998</v>
      </c>
      <c r="L11" s="131">
        <v>37.981000000000002</v>
      </c>
      <c r="M11" s="131">
        <v>38.917000000000002</v>
      </c>
      <c r="N11" s="132">
        <v>139</v>
      </c>
      <c r="O11" s="132">
        <v>135</v>
      </c>
      <c r="P11" s="132">
        <v>129</v>
      </c>
      <c r="Q11" s="132">
        <v>129</v>
      </c>
      <c r="R11" s="132">
        <v>129</v>
      </c>
      <c r="S11" s="132">
        <v>129</v>
      </c>
      <c r="T11" s="132">
        <v>17</v>
      </c>
      <c r="U11" s="132">
        <v>17</v>
      </c>
      <c r="V11" s="119"/>
      <c r="W11" s="119"/>
      <c r="X11" s="367">
        <v>7</v>
      </c>
      <c r="Y11" s="367"/>
      <c r="Z11" s="367">
        <v>1</v>
      </c>
      <c r="AA11" s="367"/>
      <c r="AB11" s="367"/>
      <c r="AC11" s="367">
        <v>1</v>
      </c>
      <c r="AD11" s="367"/>
      <c r="AE11" s="367">
        <v>5</v>
      </c>
      <c r="AF11" s="367">
        <v>6</v>
      </c>
      <c r="AG11" s="367">
        <v>6</v>
      </c>
      <c r="AH11" s="367"/>
      <c r="AI11" s="367"/>
      <c r="AJ11" s="367">
        <v>1</v>
      </c>
      <c r="AK11" s="367"/>
      <c r="AL11" s="367">
        <v>3</v>
      </c>
      <c r="AM11" s="367">
        <v>1</v>
      </c>
      <c r="AN11" s="367">
        <v>1</v>
      </c>
      <c r="AO11" s="367"/>
      <c r="AP11" s="367"/>
      <c r="AQ11" s="367">
        <v>1</v>
      </c>
    </row>
    <row r="12" spans="1:43" ht="37.5">
      <c r="A12" s="114" t="s">
        <v>213</v>
      </c>
      <c r="B12" s="132">
        <v>81.914000000000001</v>
      </c>
      <c r="C12" s="132">
        <v>77.718000000000004</v>
      </c>
      <c r="D12" s="132">
        <v>77.054000000000002</v>
      </c>
      <c r="E12" s="132">
        <v>77.116</v>
      </c>
      <c r="F12" s="132">
        <v>77.239999999999995</v>
      </c>
      <c r="G12" s="132">
        <v>77.337000000000003</v>
      </c>
      <c r="H12" s="132">
        <v>27.454000000000001</v>
      </c>
      <c r="I12" s="132">
        <v>32.148000000000003</v>
      </c>
      <c r="J12" s="132">
        <v>38.412999999999997</v>
      </c>
      <c r="K12" s="132">
        <v>39.561</v>
      </c>
      <c r="L12" s="132">
        <v>40.716000000000001</v>
      </c>
      <c r="M12" s="132">
        <v>41.484999999999999</v>
      </c>
      <c r="N12" s="132">
        <v>136</v>
      </c>
      <c r="O12" s="132">
        <v>146</v>
      </c>
      <c r="P12" s="132">
        <v>146</v>
      </c>
      <c r="Q12" s="132">
        <v>146</v>
      </c>
      <c r="R12" s="132">
        <v>146</v>
      </c>
      <c r="S12" s="132">
        <v>146</v>
      </c>
      <c r="T12" s="132">
        <v>8</v>
      </c>
      <c r="U12" s="132">
        <v>8</v>
      </c>
      <c r="V12" s="119"/>
      <c r="W12" s="119"/>
      <c r="X12" s="367">
        <v>6</v>
      </c>
      <c r="Y12" s="367"/>
      <c r="Z12" s="367">
        <v>1</v>
      </c>
      <c r="AA12" s="367"/>
      <c r="AB12" s="367"/>
      <c r="AC12" s="367">
        <v>1</v>
      </c>
      <c r="AD12" s="367"/>
      <c r="AE12" s="367">
        <v>4</v>
      </c>
      <c r="AF12" s="367">
        <v>6</v>
      </c>
      <c r="AG12" s="367">
        <v>6</v>
      </c>
      <c r="AH12" s="367"/>
      <c r="AI12" s="367"/>
      <c r="AJ12" s="367"/>
      <c r="AK12" s="367"/>
      <c r="AL12" s="367">
        <v>2</v>
      </c>
      <c r="AM12" s="367"/>
      <c r="AN12" s="367">
        <v>1</v>
      </c>
      <c r="AO12" s="367"/>
      <c r="AP12" s="367"/>
      <c r="AQ12" s="367">
        <v>1</v>
      </c>
    </row>
    <row r="13" spans="1:43" ht="56.25">
      <c r="A13" s="114" t="s">
        <v>214</v>
      </c>
      <c r="B13" s="132">
        <v>22.693000000000001</v>
      </c>
      <c r="C13" s="132">
        <v>21.216999999999999</v>
      </c>
      <c r="D13" s="132">
        <v>20.975000000000001</v>
      </c>
      <c r="E13" s="132">
        <v>21.013999999999999</v>
      </c>
      <c r="F13" s="132">
        <v>21.093</v>
      </c>
      <c r="G13" s="132">
        <v>21.154</v>
      </c>
      <c r="H13" s="132">
        <v>8.5559999999999992</v>
      </c>
      <c r="I13" s="132">
        <v>8.1349999999999998</v>
      </c>
      <c r="J13" s="132">
        <v>9.2620000000000005</v>
      </c>
      <c r="K13" s="132">
        <v>9.7639999999999993</v>
      </c>
      <c r="L13" s="132">
        <v>10.289</v>
      </c>
      <c r="M13" s="132">
        <v>10.388999999999999</v>
      </c>
      <c r="N13" s="132">
        <v>47</v>
      </c>
      <c r="O13" s="132">
        <v>45</v>
      </c>
      <c r="P13" s="132">
        <v>44</v>
      </c>
      <c r="Q13" s="132">
        <v>44</v>
      </c>
      <c r="R13" s="132">
        <v>44</v>
      </c>
      <c r="S13" s="132">
        <v>44</v>
      </c>
      <c r="T13" s="132">
        <v>5</v>
      </c>
      <c r="U13" s="132">
        <v>5</v>
      </c>
      <c r="V13" s="119"/>
      <c r="W13" s="119"/>
      <c r="X13" s="367">
        <v>6</v>
      </c>
      <c r="Y13" s="367"/>
      <c r="Z13" s="367">
        <v>1</v>
      </c>
      <c r="AA13" s="367"/>
      <c r="AB13" s="367"/>
      <c r="AC13" s="367">
        <v>1</v>
      </c>
      <c r="AD13" s="367"/>
      <c r="AE13" s="367">
        <v>4</v>
      </c>
      <c r="AF13" s="367">
        <v>2</v>
      </c>
      <c r="AG13" s="367">
        <v>2</v>
      </c>
      <c r="AH13" s="367"/>
      <c r="AI13" s="367"/>
      <c r="AJ13" s="367"/>
      <c r="AK13" s="367"/>
      <c r="AL13" s="367">
        <v>2</v>
      </c>
      <c r="AM13" s="367"/>
      <c r="AN13" s="367">
        <v>1</v>
      </c>
      <c r="AO13" s="367"/>
      <c r="AP13" s="367"/>
      <c r="AQ13" s="367">
        <v>1</v>
      </c>
    </row>
    <row r="14" spans="1:43" ht="37.5">
      <c r="A14" s="114" t="s">
        <v>215</v>
      </c>
      <c r="B14" s="132">
        <v>154.31899999999999</v>
      </c>
      <c r="C14" s="132">
        <v>150.136</v>
      </c>
      <c r="D14" s="132">
        <v>149.70599999999999</v>
      </c>
      <c r="E14" s="132">
        <v>149.982</v>
      </c>
      <c r="F14" s="132">
        <v>151.32499999999999</v>
      </c>
      <c r="G14" s="132">
        <v>151.578</v>
      </c>
      <c r="H14" s="132">
        <v>57.429000000000002</v>
      </c>
      <c r="I14" s="132">
        <v>58.05</v>
      </c>
      <c r="J14" s="132">
        <v>70.039000000000001</v>
      </c>
      <c r="K14" s="132">
        <v>66.268000000000001</v>
      </c>
      <c r="L14" s="132">
        <v>67.902000000000001</v>
      </c>
      <c r="M14" s="131">
        <v>68.664000000000001</v>
      </c>
      <c r="N14" s="132">
        <v>236</v>
      </c>
      <c r="O14" s="132">
        <v>212</v>
      </c>
      <c r="P14" s="132">
        <v>231</v>
      </c>
      <c r="Q14" s="132">
        <v>221</v>
      </c>
      <c r="R14" s="132">
        <v>216</v>
      </c>
      <c r="S14" s="132">
        <v>216</v>
      </c>
      <c r="T14" s="132">
        <v>18</v>
      </c>
      <c r="U14" s="132">
        <v>18</v>
      </c>
      <c r="V14" s="119" t="s">
        <v>391</v>
      </c>
      <c r="W14" s="398">
        <v>124</v>
      </c>
      <c r="X14" s="367">
        <v>8</v>
      </c>
      <c r="Y14" s="367"/>
      <c r="Z14" s="367">
        <v>1</v>
      </c>
      <c r="AA14" s="367"/>
      <c r="AB14" s="367"/>
      <c r="AC14" s="367">
        <v>2</v>
      </c>
      <c r="AD14" s="367"/>
      <c r="AE14" s="367">
        <v>5</v>
      </c>
      <c r="AF14" s="367">
        <v>8</v>
      </c>
      <c r="AG14" s="367">
        <v>8</v>
      </c>
      <c r="AH14" s="367"/>
      <c r="AI14" s="367"/>
      <c r="AJ14" s="367"/>
      <c r="AK14" s="367"/>
      <c r="AL14" s="367">
        <v>3</v>
      </c>
      <c r="AM14" s="367">
        <v>1</v>
      </c>
      <c r="AN14" s="367">
        <v>1</v>
      </c>
      <c r="AO14" s="367"/>
      <c r="AP14" s="367"/>
      <c r="AQ14" s="367">
        <v>1</v>
      </c>
    </row>
    <row r="15" spans="1:43" ht="37.5">
      <c r="A15" s="114" t="s">
        <v>216</v>
      </c>
      <c r="B15" s="132">
        <v>84.417000000000002</v>
      </c>
      <c r="C15" s="132">
        <v>87.072000000000003</v>
      </c>
      <c r="D15" s="132">
        <v>88.302999999999997</v>
      </c>
      <c r="E15" s="131">
        <v>91.831000000000003</v>
      </c>
      <c r="F15" s="132">
        <v>93.962000000000003</v>
      </c>
      <c r="G15" s="132">
        <v>99.396000000000001</v>
      </c>
      <c r="H15" s="132">
        <v>46.219000000000001</v>
      </c>
      <c r="I15" s="132">
        <v>51.594999999999999</v>
      </c>
      <c r="J15" s="132">
        <v>60.155999999999999</v>
      </c>
      <c r="K15" s="132">
        <v>63.776000000000003</v>
      </c>
      <c r="L15" s="132">
        <v>66.364999999999995</v>
      </c>
      <c r="M15" s="132">
        <v>68.260999999999996</v>
      </c>
      <c r="N15" s="132">
        <v>277</v>
      </c>
      <c r="O15" s="132">
        <v>263</v>
      </c>
      <c r="P15" s="132">
        <v>265</v>
      </c>
      <c r="Q15" s="132">
        <v>269</v>
      </c>
      <c r="R15" s="132">
        <v>269</v>
      </c>
      <c r="S15" s="132">
        <v>270</v>
      </c>
      <c r="T15" s="132">
        <v>15</v>
      </c>
      <c r="U15" s="132">
        <v>15</v>
      </c>
      <c r="V15" s="119"/>
      <c r="W15" s="119"/>
      <c r="X15" s="367">
        <v>8</v>
      </c>
      <c r="Y15" s="367"/>
      <c r="Z15" s="367">
        <v>1</v>
      </c>
      <c r="AA15" s="367"/>
      <c r="AB15" s="367"/>
      <c r="AC15" s="367">
        <v>1</v>
      </c>
      <c r="AD15" s="367"/>
      <c r="AE15" s="367">
        <v>6</v>
      </c>
      <c r="AF15" s="367">
        <v>10</v>
      </c>
      <c r="AG15" s="367">
        <v>10</v>
      </c>
      <c r="AH15" s="367">
        <v>1</v>
      </c>
      <c r="AI15" s="367">
        <v>1</v>
      </c>
      <c r="AJ15" s="367"/>
      <c r="AK15" s="367"/>
      <c r="AL15" s="367">
        <v>3</v>
      </c>
      <c r="AM15" s="367">
        <v>1</v>
      </c>
      <c r="AN15" s="367">
        <v>1</v>
      </c>
      <c r="AO15" s="367"/>
      <c r="AP15" s="367"/>
      <c r="AQ15" s="367">
        <v>1</v>
      </c>
    </row>
    <row r="16" spans="1:43" ht="37.5">
      <c r="A16" s="114" t="s">
        <v>217</v>
      </c>
      <c r="B16" s="132">
        <v>95.722999999999999</v>
      </c>
      <c r="C16" s="132">
        <v>109.255</v>
      </c>
      <c r="D16" s="131">
        <v>131</v>
      </c>
      <c r="E16" s="131">
        <v>133.06</v>
      </c>
      <c r="F16" s="131">
        <v>133.39599999999999</v>
      </c>
      <c r="G16" s="131">
        <v>143.33799999999999</v>
      </c>
      <c r="H16" s="132">
        <v>51.356999999999999</v>
      </c>
      <c r="I16" s="132">
        <v>46.454000000000001</v>
      </c>
      <c r="J16" s="132">
        <v>56.12</v>
      </c>
      <c r="K16" s="132">
        <v>58.069000000000003</v>
      </c>
      <c r="L16" s="132">
        <v>59.808</v>
      </c>
      <c r="M16" s="132">
        <v>60.822000000000003</v>
      </c>
      <c r="N16" s="132">
        <v>261</v>
      </c>
      <c r="O16" s="132">
        <v>236</v>
      </c>
      <c r="P16" s="132">
        <v>229</v>
      </c>
      <c r="Q16" s="132">
        <v>230</v>
      </c>
      <c r="R16" s="132">
        <v>231</v>
      </c>
      <c r="S16" s="132">
        <v>232</v>
      </c>
      <c r="T16" s="132">
        <v>9</v>
      </c>
      <c r="U16" s="132">
        <v>9</v>
      </c>
      <c r="V16" s="119"/>
      <c r="W16" s="119"/>
      <c r="X16" s="367">
        <v>7</v>
      </c>
      <c r="Y16" s="367"/>
      <c r="Z16" s="367">
        <v>1</v>
      </c>
      <c r="AA16" s="367"/>
      <c r="AB16" s="367"/>
      <c r="AC16" s="367">
        <v>2</v>
      </c>
      <c r="AD16" s="367"/>
      <c r="AE16" s="367">
        <v>4</v>
      </c>
      <c r="AF16" s="367">
        <v>7</v>
      </c>
      <c r="AG16" s="367">
        <v>7</v>
      </c>
      <c r="AH16" s="367"/>
      <c r="AI16" s="367"/>
      <c r="AJ16" s="367">
        <v>2</v>
      </c>
      <c r="AK16" s="367">
        <v>1</v>
      </c>
      <c r="AL16" s="367">
        <v>2</v>
      </c>
      <c r="AM16" s="367"/>
      <c r="AN16" s="367">
        <v>1</v>
      </c>
      <c r="AO16" s="367"/>
      <c r="AP16" s="367"/>
      <c r="AQ16" s="367">
        <v>1</v>
      </c>
    </row>
    <row r="17" spans="1:43" ht="37.5">
      <c r="A17" s="114" t="s">
        <v>218</v>
      </c>
      <c r="B17" s="132">
        <v>6.6959999999999997</v>
      </c>
      <c r="C17" s="132">
        <v>5.7060000000000004</v>
      </c>
      <c r="D17" s="131">
        <v>6.0759999999999996</v>
      </c>
      <c r="E17" s="132">
        <v>6.44</v>
      </c>
      <c r="F17" s="132">
        <v>6.8150000000000004</v>
      </c>
      <c r="G17" s="132">
        <v>7.1470000000000002</v>
      </c>
      <c r="H17" s="132">
        <v>17.577000000000002</v>
      </c>
      <c r="I17" s="132">
        <v>18.155000000000001</v>
      </c>
      <c r="J17" s="132">
        <v>17.257999999999999</v>
      </c>
      <c r="K17" s="132">
        <v>17.937000000000001</v>
      </c>
      <c r="L17" s="132">
        <v>18.690000000000001</v>
      </c>
      <c r="M17" s="132">
        <v>19.038</v>
      </c>
      <c r="N17" s="132">
        <v>82</v>
      </c>
      <c r="O17" s="132">
        <v>82</v>
      </c>
      <c r="P17" s="132">
        <v>72</v>
      </c>
      <c r="Q17" s="132">
        <v>72</v>
      </c>
      <c r="R17" s="132">
        <v>72</v>
      </c>
      <c r="S17" s="132">
        <v>72</v>
      </c>
      <c r="T17" s="132">
        <v>39</v>
      </c>
      <c r="U17" s="132">
        <v>39</v>
      </c>
      <c r="V17" s="119"/>
      <c r="W17" s="119"/>
      <c r="X17" s="367">
        <v>6</v>
      </c>
      <c r="Y17" s="367"/>
      <c r="Z17" s="367">
        <v>1</v>
      </c>
      <c r="AA17" s="367"/>
      <c r="AB17" s="367"/>
      <c r="AC17" s="367">
        <v>1</v>
      </c>
      <c r="AD17" s="367"/>
      <c r="AE17" s="367">
        <v>4</v>
      </c>
      <c r="AF17" s="367">
        <v>4</v>
      </c>
      <c r="AG17" s="367">
        <v>4</v>
      </c>
      <c r="AH17" s="367">
        <v>1</v>
      </c>
      <c r="AI17" s="367">
        <v>1</v>
      </c>
      <c r="AJ17" s="367"/>
      <c r="AK17" s="367"/>
      <c r="AL17" s="367">
        <v>2</v>
      </c>
      <c r="AM17" s="367"/>
      <c r="AN17" s="367">
        <v>1</v>
      </c>
      <c r="AO17" s="367"/>
      <c r="AP17" s="367"/>
      <c r="AQ17" s="367">
        <v>1</v>
      </c>
    </row>
    <row r="18" spans="1:43" ht="37.5">
      <c r="A18" s="114" t="s">
        <v>219</v>
      </c>
      <c r="B18" s="132">
        <v>375.23599999999999</v>
      </c>
      <c r="C18" s="132">
        <v>508.911</v>
      </c>
      <c r="D18" s="132">
        <v>512.952</v>
      </c>
      <c r="E18" s="131">
        <v>518.173</v>
      </c>
      <c r="F18" s="132">
        <v>522.22799999999995</v>
      </c>
      <c r="G18" s="132">
        <v>524.36800000000005</v>
      </c>
      <c r="H18" s="132">
        <v>93.268000000000001</v>
      </c>
      <c r="I18" s="132">
        <v>92.584000000000003</v>
      </c>
      <c r="J18" s="132">
        <v>105.986</v>
      </c>
      <c r="K18" s="132">
        <v>108.16500000000001</v>
      </c>
      <c r="L18" s="131">
        <v>110.44199999999999</v>
      </c>
      <c r="M18" s="132">
        <v>111.892</v>
      </c>
      <c r="N18" s="132">
        <v>413</v>
      </c>
      <c r="O18" s="132">
        <v>364</v>
      </c>
      <c r="P18" s="132">
        <v>376</v>
      </c>
      <c r="Q18" s="132">
        <v>376</v>
      </c>
      <c r="R18" s="132">
        <v>376</v>
      </c>
      <c r="S18" s="132">
        <v>376</v>
      </c>
      <c r="T18" s="132">
        <v>11</v>
      </c>
      <c r="U18" s="132">
        <v>11</v>
      </c>
      <c r="V18" s="119"/>
      <c r="W18" s="119"/>
      <c r="X18" s="367">
        <v>13</v>
      </c>
      <c r="Y18" s="367">
        <v>2</v>
      </c>
      <c r="Z18" s="367">
        <v>1</v>
      </c>
      <c r="AA18" s="367"/>
      <c r="AB18" s="367"/>
      <c r="AC18" s="367">
        <v>4</v>
      </c>
      <c r="AD18" s="367"/>
      <c r="AE18" s="367">
        <v>6</v>
      </c>
      <c r="AF18" s="367">
        <v>8</v>
      </c>
      <c r="AG18" s="367">
        <v>8</v>
      </c>
      <c r="AH18" s="367">
        <v>2</v>
      </c>
      <c r="AI18" s="367">
        <v>2</v>
      </c>
      <c r="AJ18" s="367">
        <v>4</v>
      </c>
      <c r="AK18" s="367">
        <v>4</v>
      </c>
      <c r="AL18" s="367">
        <v>3</v>
      </c>
      <c r="AM18" s="367">
        <v>1</v>
      </c>
      <c r="AN18" s="367">
        <v>1</v>
      </c>
      <c r="AO18" s="367"/>
      <c r="AP18" s="367"/>
      <c r="AQ18" s="367">
        <v>1</v>
      </c>
    </row>
    <row r="19" spans="1:43" ht="37.5">
      <c r="A19" s="114" t="s">
        <v>220</v>
      </c>
      <c r="B19" s="132">
        <v>27.893000000000001</v>
      </c>
      <c r="C19" s="132">
        <v>28.233000000000001</v>
      </c>
      <c r="D19" s="132">
        <v>29.103000000000002</v>
      </c>
      <c r="E19" s="132">
        <v>30.106999999999999</v>
      </c>
      <c r="F19" s="132">
        <v>31.137</v>
      </c>
      <c r="G19" s="132">
        <v>32.036999999999999</v>
      </c>
      <c r="H19" s="131">
        <v>34.450000000000003</v>
      </c>
      <c r="I19" s="131">
        <v>34.563000000000002</v>
      </c>
      <c r="J19" s="131">
        <v>42.274999999999999</v>
      </c>
      <c r="K19" s="132">
        <v>44.32</v>
      </c>
      <c r="L19" s="132">
        <v>46.521000000000001</v>
      </c>
      <c r="M19" s="131">
        <v>47.636000000000003</v>
      </c>
      <c r="N19" s="132">
        <v>170</v>
      </c>
      <c r="O19" s="132">
        <v>155</v>
      </c>
      <c r="P19" s="132">
        <v>154</v>
      </c>
      <c r="Q19" s="132">
        <v>154</v>
      </c>
      <c r="R19" s="132">
        <v>154</v>
      </c>
      <c r="S19" s="132">
        <v>154</v>
      </c>
      <c r="T19" s="132">
        <v>33</v>
      </c>
      <c r="U19" s="132">
        <v>33</v>
      </c>
      <c r="V19" s="119"/>
      <c r="W19" s="119"/>
      <c r="X19" s="367">
        <v>8</v>
      </c>
      <c r="Y19" s="367"/>
      <c r="Z19" s="367">
        <v>1</v>
      </c>
      <c r="AA19" s="367"/>
      <c r="AB19" s="367"/>
      <c r="AC19" s="367">
        <v>1</v>
      </c>
      <c r="AD19" s="367"/>
      <c r="AE19" s="367">
        <v>6</v>
      </c>
      <c r="AF19" s="367">
        <v>7</v>
      </c>
      <c r="AG19" s="367">
        <v>7</v>
      </c>
      <c r="AH19" s="367"/>
      <c r="AI19" s="367"/>
      <c r="AJ19" s="367"/>
      <c r="AK19" s="367"/>
      <c r="AL19" s="367">
        <v>4</v>
      </c>
      <c r="AM19" s="367">
        <v>1</v>
      </c>
      <c r="AN19" s="367">
        <v>2</v>
      </c>
      <c r="AO19" s="367"/>
      <c r="AP19" s="367"/>
      <c r="AQ19" s="367">
        <v>1</v>
      </c>
    </row>
    <row r="20" spans="1:43" ht="37.5">
      <c r="A20" s="114" t="s">
        <v>221</v>
      </c>
      <c r="B20" s="132">
        <v>49.929000000000002</v>
      </c>
      <c r="C20" s="132">
        <v>94.344999999999999</v>
      </c>
      <c r="D20" s="131">
        <v>94.4</v>
      </c>
      <c r="E20" s="131">
        <v>94.415000000000006</v>
      </c>
      <c r="F20" s="132">
        <v>94.424999999999997</v>
      </c>
      <c r="G20" s="132">
        <v>94.474999999999994</v>
      </c>
      <c r="H20" s="132">
        <v>22.102</v>
      </c>
      <c r="I20" s="132">
        <v>21.388999999999999</v>
      </c>
      <c r="J20" s="131">
        <v>28.245999999999999</v>
      </c>
      <c r="K20" s="132">
        <v>29.765000000000001</v>
      </c>
      <c r="L20" s="132">
        <v>31.033999999999999</v>
      </c>
      <c r="M20" s="132">
        <v>31.771000000000001</v>
      </c>
      <c r="N20" s="132">
        <v>122</v>
      </c>
      <c r="O20" s="132">
        <v>107</v>
      </c>
      <c r="P20" s="132">
        <v>114</v>
      </c>
      <c r="Q20" s="132">
        <v>114</v>
      </c>
      <c r="R20" s="132">
        <v>114</v>
      </c>
      <c r="S20" s="132">
        <v>114</v>
      </c>
      <c r="T20" s="132">
        <v>8</v>
      </c>
      <c r="U20" s="132">
        <v>8</v>
      </c>
      <c r="V20" s="119"/>
      <c r="W20" s="119"/>
      <c r="X20" s="367">
        <v>7</v>
      </c>
      <c r="Y20" s="367"/>
      <c r="Z20" s="367"/>
      <c r="AA20" s="367"/>
      <c r="AB20" s="367"/>
      <c r="AC20" s="367">
        <v>1</v>
      </c>
      <c r="AD20" s="367">
        <v>1</v>
      </c>
      <c r="AE20" s="367">
        <v>5</v>
      </c>
      <c r="AF20" s="367">
        <v>10</v>
      </c>
      <c r="AG20" s="367">
        <v>10</v>
      </c>
      <c r="AH20" s="367">
        <v>1</v>
      </c>
      <c r="AI20" s="367">
        <v>1</v>
      </c>
      <c r="AJ20" s="367">
        <v>1</v>
      </c>
      <c r="AK20" s="367">
        <v>1</v>
      </c>
      <c r="AL20" s="367">
        <v>3</v>
      </c>
      <c r="AM20" s="367">
        <v>1</v>
      </c>
      <c r="AN20" s="367">
        <v>1</v>
      </c>
      <c r="AO20" s="367"/>
      <c r="AP20" s="367"/>
      <c r="AQ20" s="367">
        <v>1</v>
      </c>
    </row>
    <row r="21" spans="1:43" ht="37.5">
      <c r="A21" s="114" t="s">
        <v>222</v>
      </c>
      <c r="B21" s="131">
        <v>19.66</v>
      </c>
      <c r="C21" s="131">
        <v>24.332999999999998</v>
      </c>
      <c r="D21" s="131">
        <v>28</v>
      </c>
      <c r="E21" s="131">
        <v>28</v>
      </c>
      <c r="F21" s="131">
        <v>28</v>
      </c>
      <c r="G21" s="131">
        <v>28</v>
      </c>
      <c r="H21" s="132">
        <v>14.677</v>
      </c>
      <c r="I21" s="132">
        <v>11.023999999999999</v>
      </c>
      <c r="J21" s="132">
        <v>12.824</v>
      </c>
      <c r="K21" s="131">
        <v>13.176</v>
      </c>
      <c r="L21" s="132">
        <v>13.548999999999999</v>
      </c>
      <c r="M21" s="132">
        <v>13.778</v>
      </c>
      <c r="N21" s="132">
        <v>47</v>
      </c>
      <c r="O21" s="132">
        <v>48</v>
      </c>
      <c r="P21" s="132">
        <v>48</v>
      </c>
      <c r="Q21" s="132">
        <v>48</v>
      </c>
      <c r="R21" s="132">
        <v>48</v>
      </c>
      <c r="S21" s="132">
        <v>48</v>
      </c>
      <c r="T21" s="132">
        <v>0</v>
      </c>
      <c r="U21" s="132">
        <v>0</v>
      </c>
      <c r="V21" s="119"/>
      <c r="W21" s="119"/>
      <c r="X21" s="367">
        <v>6</v>
      </c>
      <c r="Y21" s="367">
        <v>1</v>
      </c>
      <c r="Z21" s="367"/>
      <c r="AA21" s="367"/>
      <c r="AB21" s="367"/>
      <c r="AC21" s="367">
        <v>1</v>
      </c>
      <c r="AD21" s="367"/>
      <c r="AE21" s="367">
        <v>4</v>
      </c>
      <c r="AF21" s="367">
        <v>1</v>
      </c>
      <c r="AG21" s="367">
        <v>1</v>
      </c>
      <c r="AH21" s="367">
        <v>1</v>
      </c>
      <c r="AI21" s="367">
        <v>1</v>
      </c>
      <c r="AJ21" s="367"/>
      <c r="AK21" s="367"/>
      <c r="AL21" s="367">
        <v>2</v>
      </c>
      <c r="AM21" s="367"/>
      <c r="AN21" s="367">
        <v>1</v>
      </c>
      <c r="AO21" s="367"/>
      <c r="AP21" s="367"/>
      <c r="AQ21" s="367">
        <v>1</v>
      </c>
    </row>
    <row r="22" spans="1:43" ht="37.5">
      <c r="A22" s="114" t="s">
        <v>223</v>
      </c>
      <c r="B22" s="131">
        <v>260.33</v>
      </c>
      <c r="C22" s="131">
        <v>25.393999999999998</v>
      </c>
      <c r="D22" s="131">
        <v>9.1389999999999993</v>
      </c>
      <c r="E22" s="131">
        <v>9</v>
      </c>
      <c r="F22" s="131">
        <v>11</v>
      </c>
      <c r="G22" s="131">
        <v>11</v>
      </c>
      <c r="H22" s="132">
        <v>22.715</v>
      </c>
      <c r="I22" s="132">
        <v>16.231999999999999</v>
      </c>
      <c r="J22" s="132">
        <v>19.193999999999999</v>
      </c>
      <c r="K22" s="132">
        <v>19.992000000000001</v>
      </c>
      <c r="L22" s="132">
        <v>21.032</v>
      </c>
      <c r="M22" s="132">
        <v>21.503</v>
      </c>
      <c r="N22" s="132">
        <v>162</v>
      </c>
      <c r="O22" s="132">
        <v>93</v>
      </c>
      <c r="P22" s="132">
        <v>72</v>
      </c>
      <c r="Q22" s="132">
        <v>71</v>
      </c>
      <c r="R22" s="132">
        <v>71</v>
      </c>
      <c r="S22" s="132">
        <v>72</v>
      </c>
      <c r="T22" s="132">
        <v>2</v>
      </c>
      <c r="U22" s="132">
        <v>2</v>
      </c>
      <c r="V22" s="119"/>
      <c r="W22" s="119"/>
      <c r="X22" s="367">
        <v>7</v>
      </c>
      <c r="Y22" s="367">
        <v>1</v>
      </c>
      <c r="Z22" s="367"/>
      <c r="AA22" s="367"/>
      <c r="AB22" s="367"/>
      <c r="AC22" s="367">
        <v>2</v>
      </c>
      <c r="AD22" s="367"/>
      <c r="AE22" s="367">
        <v>4</v>
      </c>
      <c r="AF22" s="367">
        <v>8</v>
      </c>
      <c r="AG22" s="367">
        <v>8</v>
      </c>
      <c r="AH22" s="367">
        <v>1</v>
      </c>
      <c r="AI22" s="367"/>
      <c r="AJ22" s="367">
        <v>1</v>
      </c>
      <c r="AK22" s="367"/>
      <c r="AL22" s="367">
        <v>2</v>
      </c>
      <c r="AM22" s="367"/>
      <c r="AN22" s="367">
        <v>1</v>
      </c>
      <c r="AO22" s="367"/>
      <c r="AP22" s="367"/>
      <c r="AQ22" s="367">
        <v>1</v>
      </c>
    </row>
    <row r="23" spans="1:43" ht="37.5">
      <c r="A23" s="114" t="s">
        <v>224</v>
      </c>
      <c r="B23" s="132">
        <v>73.584000000000003</v>
      </c>
      <c r="C23" s="132">
        <v>131.89500000000001</v>
      </c>
      <c r="D23" s="132">
        <v>163.80199999999999</v>
      </c>
      <c r="E23" s="132">
        <v>167.48500000000001</v>
      </c>
      <c r="F23" s="132">
        <v>164.971</v>
      </c>
      <c r="G23" s="132">
        <v>172.08699999999999</v>
      </c>
      <c r="H23" s="132">
        <v>85.549000000000007</v>
      </c>
      <c r="I23" s="132">
        <v>92.251000000000005</v>
      </c>
      <c r="J23" s="132">
        <v>109.191</v>
      </c>
      <c r="K23" s="132">
        <v>112.821</v>
      </c>
      <c r="L23" s="132">
        <v>116.605</v>
      </c>
      <c r="M23" s="132">
        <v>118.452</v>
      </c>
      <c r="N23" s="132">
        <v>380</v>
      </c>
      <c r="O23" s="132">
        <v>391</v>
      </c>
      <c r="P23" s="132">
        <v>383</v>
      </c>
      <c r="Q23" s="132">
        <v>388</v>
      </c>
      <c r="R23" s="132">
        <v>393</v>
      </c>
      <c r="S23" s="132">
        <v>392</v>
      </c>
      <c r="T23" s="132">
        <v>8</v>
      </c>
      <c r="U23" s="132">
        <v>8</v>
      </c>
      <c r="V23" s="119"/>
      <c r="W23" s="119"/>
      <c r="X23" s="367">
        <v>12</v>
      </c>
      <c r="Y23" s="367">
        <v>2</v>
      </c>
      <c r="Z23" s="367"/>
      <c r="AA23" s="367"/>
      <c r="AB23" s="367"/>
      <c r="AC23" s="367">
        <v>3</v>
      </c>
      <c r="AD23" s="367"/>
      <c r="AE23" s="367">
        <v>7</v>
      </c>
      <c r="AF23" s="367">
        <v>7</v>
      </c>
      <c r="AG23" s="367">
        <v>7</v>
      </c>
      <c r="AH23" s="367">
        <v>2</v>
      </c>
      <c r="AI23" s="367">
        <v>2</v>
      </c>
      <c r="AJ23" s="367">
        <v>2</v>
      </c>
      <c r="AK23" s="367">
        <v>2</v>
      </c>
      <c r="AL23" s="367">
        <v>3</v>
      </c>
      <c r="AM23" s="367">
        <v>1</v>
      </c>
      <c r="AN23" s="367">
        <v>1</v>
      </c>
      <c r="AO23" s="367"/>
      <c r="AP23" s="367"/>
      <c r="AQ23" s="367">
        <v>1</v>
      </c>
    </row>
    <row r="24" spans="1:43" ht="37.5">
      <c r="A24" s="114" t="s">
        <v>225</v>
      </c>
      <c r="B24" s="131">
        <v>5.28</v>
      </c>
      <c r="C24" s="131">
        <v>4</v>
      </c>
      <c r="D24" s="131">
        <v>5</v>
      </c>
      <c r="E24" s="131">
        <v>5</v>
      </c>
      <c r="F24" s="131">
        <v>5</v>
      </c>
      <c r="G24" s="131">
        <v>5</v>
      </c>
      <c r="H24" s="132">
        <v>5.9589999999999996</v>
      </c>
      <c r="I24" s="132">
        <v>6.4009999999999998</v>
      </c>
      <c r="J24" s="132">
        <v>8.0280000000000005</v>
      </c>
      <c r="K24" s="132">
        <v>8.3729999999999993</v>
      </c>
      <c r="L24" s="132">
        <v>8.7149999999999999</v>
      </c>
      <c r="M24" s="132">
        <v>8.9139999999999997</v>
      </c>
      <c r="N24" s="132">
        <v>33</v>
      </c>
      <c r="O24" s="132">
        <v>35</v>
      </c>
      <c r="P24" s="132">
        <v>35</v>
      </c>
      <c r="Q24" s="132">
        <v>35</v>
      </c>
      <c r="R24" s="132">
        <v>35</v>
      </c>
      <c r="S24" s="132">
        <v>35</v>
      </c>
      <c r="T24" s="132">
        <v>2</v>
      </c>
      <c r="U24" s="132">
        <v>2</v>
      </c>
      <c r="V24" s="119"/>
      <c r="W24" s="119"/>
      <c r="X24" s="367">
        <v>5</v>
      </c>
      <c r="Y24" s="367"/>
      <c r="Z24" s="367"/>
      <c r="AA24" s="367"/>
      <c r="AB24" s="367"/>
      <c r="AC24" s="367">
        <v>1</v>
      </c>
      <c r="AD24" s="367"/>
      <c r="AE24" s="367">
        <v>4</v>
      </c>
      <c r="AF24" s="367">
        <v>1</v>
      </c>
      <c r="AG24" s="367">
        <v>1</v>
      </c>
      <c r="AH24" s="367"/>
      <c r="AI24" s="367"/>
      <c r="AJ24" s="367"/>
      <c r="AK24" s="367"/>
      <c r="AL24" s="367">
        <v>2</v>
      </c>
      <c r="AM24" s="367"/>
      <c r="AN24" s="367">
        <v>1</v>
      </c>
      <c r="AO24" s="367"/>
      <c r="AP24" s="367"/>
      <c r="AQ24" s="367">
        <v>1</v>
      </c>
    </row>
    <row r="25" spans="1:43" ht="37.5">
      <c r="A25" s="114" t="s">
        <v>226</v>
      </c>
      <c r="B25" s="132">
        <v>9.657</v>
      </c>
      <c r="C25" s="132">
        <v>11.218999999999999</v>
      </c>
      <c r="D25" s="132">
        <v>9.8940000000000001</v>
      </c>
      <c r="E25" s="132">
        <v>10.246</v>
      </c>
      <c r="F25" s="132">
        <v>10.885</v>
      </c>
      <c r="G25" s="132">
        <v>11.393000000000001</v>
      </c>
      <c r="H25" s="132">
        <v>86.042000000000002</v>
      </c>
      <c r="I25" s="131">
        <v>61.04</v>
      </c>
      <c r="J25" s="131">
        <v>64.52</v>
      </c>
      <c r="K25" s="131">
        <v>66.573999999999998</v>
      </c>
      <c r="L25" s="131">
        <v>68.819000000000003</v>
      </c>
      <c r="M25" s="131">
        <v>70.254999999999995</v>
      </c>
      <c r="N25" s="132">
        <v>341</v>
      </c>
      <c r="O25" s="132">
        <v>255</v>
      </c>
      <c r="P25" s="132">
        <v>240</v>
      </c>
      <c r="Q25" s="132">
        <v>240</v>
      </c>
      <c r="R25" s="132">
        <v>240</v>
      </c>
      <c r="S25" s="132">
        <v>240</v>
      </c>
      <c r="T25" s="132">
        <v>36</v>
      </c>
      <c r="U25" s="132">
        <v>36</v>
      </c>
      <c r="V25" s="119"/>
      <c r="W25" s="119"/>
      <c r="X25" s="367">
        <v>10</v>
      </c>
      <c r="Y25" s="367"/>
      <c r="Z25" s="367"/>
      <c r="AA25" s="367"/>
      <c r="AB25" s="367"/>
      <c r="AC25" s="367">
        <v>4</v>
      </c>
      <c r="AD25" s="367"/>
      <c r="AE25" s="367">
        <v>6</v>
      </c>
      <c r="AF25" s="367">
        <v>15</v>
      </c>
      <c r="AG25" s="367">
        <v>15</v>
      </c>
      <c r="AH25" s="367"/>
      <c r="AI25" s="367"/>
      <c r="AJ25" s="367">
        <v>3</v>
      </c>
      <c r="AK25" s="367">
        <v>3</v>
      </c>
      <c r="AL25" s="367">
        <v>2</v>
      </c>
      <c r="AM25" s="367"/>
      <c r="AN25" s="367">
        <v>1</v>
      </c>
      <c r="AO25" s="367"/>
      <c r="AP25" s="367"/>
      <c r="AQ25" s="367">
        <v>1</v>
      </c>
    </row>
    <row r="26" spans="1:43" ht="37.5">
      <c r="A26" s="114" t="s">
        <v>227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5.5780000000000003</v>
      </c>
      <c r="I26" s="132">
        <v>4.7510000000000003</v>
      </c>
      <c r="J26" s="131">
        <v>5.0910000000000002</v>
      </c>
      <c r="K26" s="132">
        <v>5.3760000000000003</v>
      </c>
      <c r="L26" s="132">
        <v>5.6829999999999998</v>
      </c>
      <c r="M26" s="132">
        <v>5.7919999999999998</v>
      </c>
      <c r="N26" s="132">
        <v>31</v>
      </c>
      <c r="O26" s="132">
        <v>29</v>
      </c>
      <c r="P26" s="132">
        <v>29</v>
      </c>
      <c r="Q26" s="132">
        <v>29</v>
      </c>
      <c r="R26" s="132">
        <v>29</v>
      </c>
      <c r="S26" s="132">
        <v>29</v>
      </c>
      <c r="T26" s="132">
        <v>3</v>
      </c>
      <c r="U26" s="132">
        <v>3</v>
      </c>
      <c r="V26" s="119"/>
      <c r="W26" s="119"/>
      <c r="X26" s="367">
        <v>4</v>
      </c>
      <c r="Y26" s="367"/>
      <c r="Z26" s="367"/>
      <c r="AA26" s="367"/>
      <c r="AB26" s="367"/>
      <c r="AC26" s="367"/>
      <c r="AD26" s="367"/>
      <c r="AE26" s="367">
        <v>4</v>
      </c>
      <c r="AF26" s="367">
        <v>0</v>
      </c>
      <c r="AG26" s="367">
        <v>0</v>
      </c>
      <c r="AH26" s="367"/>
      <c r="AI26" s="367"/>
      <c r="AJ26" s="367"/>
      <c r="AK26" s="367"/>
      <c r="AL26" s="367">
        <v>2</v>
      </c>
      <c r="AM26" s="367"/>
      <c r="AN26" s="367">
        <v>1</v>
      </c>
      <c r="AO26" s="367"/>
      <c r="AP26" s="367"/>
      <c r="AQ26" s="367">
        <v>1</v>
      </c>
    </row>
    <row r="27" spans="1:43" ht="37.5">
      <c r="A27" s="114" t="s">
        <v>346</v>
      </c>
      <c r="B27" s="132">
        <v>4.8529999999999998</v>
      </c>
      <c r="C27" s="131">
        <v>5.4</v>
      </c>
      <c r="D27" s="131">
        <v>6</v>
      </c>
      <c r="E27" s="131">
        <v>6</v>
      </c>
      <c r="F27" s="131">
        <v>7</v>
      </c>
      <c r="G27" s="131">
        <v>7</v>
      </c>
      <c r="H27" s="132">
        <v>5.0170000000000003</v>
      </c>
      <c r="I27" s="132">
        <v>4.5979999999999999</v>
      </c>
      <c r="J27" s="132">
        <v>5.5350000000000001</v>
      </c>
      <c r="K27" s="132">
        <v>5.8739999999999997</v>
      </c>
      <c r="L27" s="132">
        <v>6.24</v>
      </c>
      <c r="M27" s="132">
        <v>6.3579999999999997</v>
      </c>
      <c r="N27" s="132">
        <v>33</v>
      </c>
      <c r="O27" s="132">
        <v>24</v>
      </c>
      <c r="P27" s="132">
        <v>24</v>
      </c>
      <c r="Q27" s="132">
        <v>24</v>
      </c>
      <c r="R27" s="132">
        <v>24</v>
      </c>
      <c r="S27" s="132">
        <v>24</v>
      </c>
      <c r="T27" s="132">
        <v>0</v>
      </c>
      <c r="U27" s="132">
        <v>0</v>
      </c>
      <c r="V27" s="119"/>
      <c r="W27" s="119"/>
      <c r="X27" s="367">
        <v>5</v>
      </c>
      <c r="Y27" s="367"/>
      <c r="Z27" s="367"/>
      <c r="AA27" s="367"/>
      <c r="AB27" s="367"/>
      <c r="AC27" s="367">
        <v>1</v>
      </c>
      <c r="AD27" s="367"/>
      <c r="AE27" s="367">
        <v>4</v>
      </c>
      <c r="AF27" s="367">
        <v>1</v>
      </c>
      <c r="AG27" s="367">
        <v>1</v>
      </c>
      <c r="AH27" s="367"/>
      <c r="AI27" s="367"/>
      <c r="AJ27" s="367"/>
      <c r="AK27" s="367"/>
      <c r="AL27" s="367">
        <v>2</v>
      </c>
      <c r="AM27" s="367"/>
      <c r="AN27" s="367">
        <v>1</v>
      </c>
      <c r="AO27" s="367"/>
      <c r="AP27" s="367"/>
      <c r="AQ27" s="367">
        <v>1</v>
      </c>
    </row>
    <row r="28" spans="1:43" ht="37.5">
      <c r="A28" s="114" t="s">
        <v>228</v>
      </c>
      <c r="B28" s="132">
        <v>2.3069999999999999</v>
      </c>
      <c r="C28" s="132">
        <v>2.774</v>
      </c>
      <c r="D28" s="132">
        <v>2.9630000000000001</v>
      </c>
      <c r="E28" s="132">
        <v>3.0790000000000002</v>
      </c>
      <c r="F28" s="132">
        <v>3.3130000000000002</v>
      </c>
      <c r="G28" s="132">
        <v>3.4950000000000001</v>
      </c>
      <c r="H28" s="132">
        <v>23.695</v>
      </c>
      <c r="I28" s="132">
        <v>25.233000000000001</v>
      </c>
      <c r="J28" s="132">
        <v>28.965</v>
      </c>
      <c r="K28" s="132">
        <v>30.317</v>
      </c>
      <c r="L28" s="132">
        <v>31.751000000000001</v>
      </c>
      <c r="M28" s="132">
        <v>32.548000000000002</v>
      </c>
      <c r="N28" s="132">
        <v>117</v>
      </c>
      <c r="O28" s="132">
        <v>107</v>
      </c>
      <c r="P28" s="132">
        <v>96</v>
      </c>
      <c r="Q28" s="132">
        <v>96</v>
      </c>
      <c r="R28" s="132">
        <v>96</v>
      </c>
      <c r="S28" s="132">
        <v>96</v>
      </c>
      <c r="T28" s="132">
        <v>22</v>
      </c>
      <c r="U28" s="132">
        <v>22</v>
      </c>
      <c r="V28" s="119"/>
      <c r="W28" s="119"/>
      <c r="X28" s="367">
        <v>6</v>
      </c>
      <c r="Y28" s="367"/>
      <c r="Z28" s="367"/>
      <c r="AA28" s="367"/>
      <c r="AB28" s="367"/>
      <c r="AC28" s="367">
        <v>1</v>
      </c>
      <c r="AD28" s="367"/>
      <c r="AE28" s="367">
        <v>5</v>
      </c>
      <c r="AF28" s="367">
        <v>13</v>
      </c>
      <c r="AG28" s="367">
        <v>13</v>
      </c>
      <c r="AH28" s="367"/>
      <c r="AI28" s="367"/>
      <c r="AJ28" s="367"/>
      <c r="AK28" s="367"/>
      <c r="AL28" s="367">
        <v>3</v>
      </c>
      <c r="AM28" s="367">
        <v>1</v>
      </c>
      <c r="AN28" s="367">
        <v>1</v>
      </c>
      <c r="AO28" s="367"/>
      <c r="AP28" s="367"/>
      <c r="AQ28" s="367">
        <v>1</v>
      </c>
    </row>
    <row r="29" spans="1:43" ht="19.5">
      <c r="A29" s="118" t="s">
        <v>159</v>
      </c>
      <c r="B29" s="366">
        <f t="shared" ref="B29:G29" si="0">SUM(B8:B28)</f>
        <v>1965.4659999999997</v>
      </c>
      <c r="C29" s="366">
        <f t="shared" si="0"/>
        <v>2336.6439999999998</v>
      </c>
      <c r="D29" s="366">
        <f t="shared" si="0"/>
        <v>2150.4880000000003</v>
      </c>
      <c r="E29" s="366">
        <f t="shared" si="0"/>
        <v>2195.2449999999999</v>
      </c>
      <c r="F29" s="366">
        <f t="shared" si="0"/>
        <v>2249.4459999999999</v>
      </c>
      <c r="G29" s="366">
        <f t="shared" si="0"/>
        <v>2347.748</v>
      </c>
      <c r="H29" s="366">
        <f t="shared" ref="H29:M29" si="1">SUM(H8:H28)</f>
        <v>1532.1</v>
      </c>
      <c r="I29" s="366">
        <f t="shared" si="1"/>
        <v>1535.3999999999999</v>
      </c>
      <c r="J29" s="366">
        <f t="shared" si="1"/>
        <v>1546.9000000000003</v>
      </c>
      <c r="K29" s="366">
        <f t="shared" si="1"/>
        <v>1608.8</v>
      </c>
      <c r="L29" s="366">
        <f t="shared" si="1"/>
        <v>1672.9999999999998</v>
      </c>
      <c r="M29" s="366">
        <f t="shared" si="1"/>
        <v>1739.8999999999996</v>
      </c>
      <c r="N29" s="133">
        <f t="shared" ref="N29:S29" si="2">SUM(N8:N28)</f>
        <v>7000</v>
      </c>
      <c r="O29" s="133">
        <f t="shared" si="2"/>
        <v>6800</v>
      </c>
      <c r="P29" s="133">
        <f t="shared" si="2"/>
        <v>6600</v>
      </c>
      <c r="Q29" s="133">
        <f t="shared" si="2"/>
        <v>6600</v>
      </c>
      <c r="R29" s="133">
        <f t="shared" si="2"/>
        <v>6600</v>
      </c>
      <c r="S29" s="133">
        <f t="shared" si="2"/>
        <v>6600</v>
      </c>
      <c r="T29" s="133">
        <f>SUM(T8:T28)</f>
        <v>400</v>
      </c>
      <c r="U29" s="133">
        <f>SUM(U8:U28)</f>
        <v>400</v>
      </c>
      <c r="V29" s="119"/>
      <c r="W29" s="119"/>
      <c r="X29" s="367">
        <f>SUM(X8:X28)</f>
        <v>221</v>
      </c>
      <c r="Y29" s="367">
        <f t="shared" ref="Y29:AD29" si="3">SUM(Y8:Y28)</f>
        <v>13</v>
      </c>
      <c r="Z29" s="367">
        <f t="shared" si="3"/>
        <v>16</v>
      </c>
      <c r="AA29" s="367">
        <f t="shared" si="3"/>
        <v>1</v>
      </c>
      <c r="AB29" s="367">
        <f t="shared" si="3"/>
        <v>3</v>
      </c>
      <c r="AC29" s="367">
        <f t="shared" si="3"/>
        <v>46</v>
      </c>
      <c r="AD29" s="367">
        <f t="shared" si="3"/>
        <v>6</v>
      </c>
      <c r="AE29" s="367">
        <f>SUM(AE8:AE28)</f>
        <v>136</v>
      </c>
      <c r="AF29" s="367">
        <f>SUM(AF8:AF28)</f>
        <v>511</v>
      </c>
      <c r="AG29" s="367">
        <f>SUM(AG8:AG28)</f>
        <v>520</v>
      </c>
      <c r="AH29" s="367">
        <f t="shared" ref="AH29:AO29" si="4">SUM(AH8:AH28)</f>
        <v>83</v>
      </c>
      <c r="AI29" s="367">
        <f>SUM(AI8:AI28)</f>
        <v>77</v>
      </c>
      <c r="AJ29" s="367">
        <f>SUM(AJ8:AJ28)</f>
        <v>38</v>
      </c>
      <c r="AK29" s="367">
        <f>SUM(AK8:AK28)</f>
        <v>28</v>
      </c>
      <c r="AL29" s="367">
        <f t="shared" si="4"/>
        <v>69</v>
      </c>
      <c r="AM29" s="367">
        <f t="shared" si="4"/>
        <v>16</v>
      </c>
      <c r="AN29" s="367">
        <f t="shared" si="4"/>
        <v>25</v>
      </c>
      <c r="AO29" s="367">
        <f t="shared" si="4"/>
        <v>3</v>
      </c>
      <c r="AP29" s="367"/>
      <c r="AQ29" s="367">
        <f>SUM(AQ8:AQ28)</f>
        <v>25</v>
      </c>
    </row>
    <row r="30" spans="1:43" ht="18.75">
      <c r="A30" s="115"/>
      <c r="B30" s="116"/>
      <c r="C30" s="117"/>
      <c r="D30" s="117"/>
      <c r="E30" s="117"/>
      <c r="F30" s="117"/>
      <c r="G30" s="117"/>
      <c r="H30" s="116"/>
      <c r="I30" s="117"/>
      <c r="J30" s="117"/>
      <c r="K30" s="117"/>
      <c r="L30" s="117"/>
      <c r="M30" s="117"/>
      <c r="N30" s="116"/>
      <c r="O30" s="117"/>
      <c r="P30" s="117"/>
      <c r="Q30" s="117"/>
      <c r="R30" s="117"/>
      <c r="S30" s="117"/>
      <c r="X30" s="368"/>
      <c r="AF30" s="368"/>
    </row>
    <row r="31" spans="1:43" ht="56.25" customHeight="1">
      <c r="B31" s="456" t="s">
        <v>158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X31" s="456" t="s">
        <v>158</v>
      </c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</row>
    <row r="32" spans="1:43" ht="18.75">
      <c r="A32" s="31"/>
      <c r="B32" s="31"/>
      <c r="C32" s="31"/>
      <c r="D32" s="31"/>
      <c r="E32" s="31"/>
      <c r="F32" s="31"/>
      <c r="G32" s="31"/>
    </row>
    <row r="33" spans="34:35" ht="36.6" customHeight="1"/>
    <row r="40" spans="34:35" ht="18.75">
      <c r="AH40" s="439"/>
      <c r="AI40" s="440"/>
    </row>
  </sheetData>
  <mergeCells count="53">
    <mergeCell ref="X31:AQ31"/>
    <mergeCell ref="AH5:AI5"/>
    <mergeCell ref="K6:M6"/>
    <mergeCell ref="A4:A7"/>
    <mergeCell ref="B6:B7"/>
    <mergeCell ref="Z5:Z7"/>
    <mergeCell ref="B31:U31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40:AI40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P5:AP7"/>
    <mergeCell ref="AQ5:AQ7"/>
    <mergeCell ref="U6:U7"/>
    <mergeCell ref="T6:T7"/>
    <mergeCell ref="AI6:AI7"/>
  </mergeCells>
  <phoneticPr fontId="15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50"/>
  </sheetPr>
  <dimension ref="A1:P18"/>
  <sheetViews>
    <sheetView view="pageBreakPreview" zoomScale="75" zoomScaleNormal="75" workbookViewId="0">
      <selection activeCell="C5" sqref="C5:C6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61" t="s">
        <v>147</v>
      </c>
      <c r="N1" s="461"/>
      <c r="O1" s="94"/>
      <c r="P1" s="94"/>
    </row>
    <row r="3" spans="1:16" ht="72" customHeight="1">
      <c r="A3" s="462" t="s">
        <v>398</v>
      </c>
      <c r="B3" s="462"/>
      <c r="C3" s="462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t="s">
        <v>397</v>
      </c>
    </row>
    <row r="4" spans="1:16" ht="29.25" customHeight="1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6" ht="63" customHeight="1">
      <c r="A5" s="466" t="s">
        <v>118</v>
      </c>
      <c r="B5" s="466" t="s">
        <v>138</v>
      </c>
      <c r="C5" s="466" t="s">
        <v>132</v>
      </c>
      <c r="D5" s="466" t="s">
        <v>133</v>
      </c>
      <c r="E5" s="466" t="s">
        <v>142</v>
      </c>
      <c r="F5" s="466"/>
      <c r="G5" s="466" t="s">
        <v>134</v>
      </c>
      <c r="H5" s="466" t="s">
        <v>135</v>
      </c>
      <c r="I5" s="466" t="s">
        <v>136</v>
      </c>
      <c r="J5" s="466"/>
      <c r="K5" s="466"/>
      <c r="L5" s="466"/>
      <c r="M5" s="464" t="s">
        <v>143</v>
      </c>
      <c r="N5" s="464" t="s">
        <v>137</v>
      </c>
    </row>
    <row r="6" spans="1:16" ht="46.5" customHeight="1">
      <c r="A6" s="466"/>
      <c r="B6" s="466"/>
      <c r="C6" s="466"/>
      <c r="D6" s="466"/>
      <c r="E6" s="466"/>
      <c r="F6" s="466"/>
      <c r="G6" s="466"/>
      <c r="H6" s="466"/>
      <c r="I6" s="400" t="s">
        <v>394</v>
      </c>
      <c r="J6" s="400" t="s">
        <v>395</v>
      </c>
      <c r="K6" s="400" t="s">
        <v>396</v>
      </c>
      <c r="L6" s="109" t="s">
        <v>139</v>
      </c>
      <c r="M6" s="465"/>
      <c r="N6" s="465"/>
    </row>
    <row r="7" spans="1:16" ht="33" customHeight="1">
      <c r="A7" s="471">
        <v>1</v>
      </c>
      <c r="B7" s="468" t="s">
        <v>393</v>
      </c>
      <c r="C7" s="458" t="s">
        <v>141</v>
      </c>
      <c r="D7" s="458"/>
      <c r="E7" s="472" t="s">
        <v>392</v>
      </c>
      <c r="F7" s="473"/>
      <c r="G7" s="110">
        <v>48.32</v>
      </c>
      <c r="H7" s="110">
        <v>509.57</v>
      </c>
      <c r="I7" s="110">
        <v>5920</v>
      </c>
      <c r="J7" s="110">
        <v>744.8</v>
      </c>
      <c r="K7" s="110">
        <v>42711</v>
      </c>
      <c r="L7" s="110"/>
      <c r="M7" s="110">
        <v>145.68</v>
      </c>
      <c r="N7" s="110">
        <v>4</v>
      </c>
    </row>
    <row r="8" spans="1:16" ht="18">
      <c r="A8" s="471"/>
      <c r="B8" s="469"/>
      <c r="C8" s="459"/>
      <c r="D8" s="459"/>
      <c r="E8" s="457">
        <v>2016</v>
      </c>
      <c r="F8" s="457">
        <v>2013</v>
      </c>
      <c r="G8" s="110">
        <v>14.45</v>
      </c>
      <c r="H8" s="110">
        <v>125.12</v>
      </c>
      <c r="I8" s="110">
        <v>1420</v>
      </c>
      <c r="J8" s="110">
        <v>195</v>
      </c>
      <c r="K8" s="110">
        <v>9976</v>
      </c>
      <c r="L8" s="110"/>
      <c r="M8" s="110">
        <v>35.520000000000003</v>
      </c>
      <c r="N8" s="110">
        <v>1</v>
      </c>
    </row>
    <row r="9" spans="1:16" ht="18">
      <c r="A9" s="471"/>
      <c r="B9" s="469"/>
      <c r="C9" s="459"/>
      <c r="D9" s="459"/>
      <c r="E9" s="457">
        <v>2017</v>
      </c>
      <c r="F9" s="457">
        <v>2014</v>
      </c>
      <c r="G9" s="110">
        <v>18</v>
      </c>
      <c r="H9" s="110">
        <v>126.85</v>
      </c>
      <c r="I9" s="110">
        <v>1450</v>
      </c>
      <c r="J9" s="110">
        <v>224</v>
      </c>
      <c r="K9" s="110">
        <v>10493</v>
      </c>
      <c r="L9" s="110"/>
      <c r="M9" s="110">
        <v>34.72</v>
      </c>
      <c r="N9" s="110">
        <v>1</v>
      </c>
    </row>
    <row r="10" spans="1:16" ht="18">
      <c r="A10" s="471"/>
      <c r="B10" s="469"/>
      <c r="C10" s="459"/>
      <c r="D10" s="459"/>
      <c r="E10" s="457">
        <v>2018</v>
      </c>
      <c r="F10" s="457">
        <v>2015</v>
      </c>
      <c r="G10" s="110">
        <v>10.7</v>
      </c>
      <c r="H10" s="110">
        <v>121.1</v>
      </c>
      <c r="I10" s="110">
        <v>1500</v>
      </c>
      <c r="J10" s="110">
        <v>154.80000000000001</v>
      </c>
      <c r="K10" s="110">
        <v>10875</v>
      </c>
      <c r="L10" s="110"/>
      <c r="M10" s="399">
        <v>34.549999999999997</v>
      </c>
      <c r="N10" s="110">
        <v>1</v>
      </c>
    </row>
    <row r="11" spans="1:16" ht="16.5" customHeight="1">
      <c r="A11" s="471"/>
      <c r="B11" s="470"/>
      <c r="C11" s="460"/>
      <c r="D11" s="460"/>
      <c r="E11" s="457">
        <v>2019</v>
      </c>
      <c r="F11" s="457">
        <v>2016</v>
      </c>
      <c r="G11" s="110">
        <v>5.17</v>
      </c>
      <c r="H11" s="110">
        <v>136.5</v>
      </c>
      <c r="I11" s="110">
        <v>1550</v>
      </c>
      <c r="J11" s="110">
        <v>171</v>
      </c>
      <c r="K11" s="110">
        <v>11368</v>
      </c>
      <c r="L11" s="110"/>
      <c r="M11" s="110">
        <v>40.89</v>
      </c>
      <c r="N11" s="110">
        <v>1</v>
      </c>
    </row>
    <row r="12" spans="1:16" ht="33" customHeight="1">
      <c r="A12" s="471"/>
      <c r="B12" s="458"/>
      <c r="C12" s="458" t="s">
        <v>152</v>
      </c>
      <c r="D12" s="458"/>
      <c r="E12" s="472" t="s">
        <v>392</v>
      </c>
      <c r="F12" s="473"/>
      <c r="G12" s="110"/>
      <c r="H12" s="110"/>
      <c r="I12" s="110"/>
      <c r="J12" s="110"/>
      <c r="K12" s="110"/>
      <c r="L12" s="110"/>
      <c r="M12" s="110"/>
      <c r="N12" s="110"/>
    </row>
    <row r="13" spans="1:16" ht="18">
      <c r="A13" s="471"/>
      <c r="B13" s="459"/>
      <c r="C13" s="459"/>
      <c r="D13" s="459"/>
      <c r="E13" s="457">
        <v>2016</v>
      </c>
      <c r="F13" s="457">
        <v>2013</v>
      </c>
      <c r="G13" s="110"/>
      <c r="H13" s="110"/>
      <c r="I13" s="110"/>
      <c r="J13" s="110"/>
      <c r="K13" s="110"/>
      <c r="L13" s="110"/>
      <c r="M13" s="110"/>
      <c r="N13" s="110"/>
    </row>
    <row r="14" spans="1:16" ht="18">
      <c r="A14" s="471"/>
      <c r="B14" s="459"/>
      <c r="C14" s="459"/>
      <c r="D14" s="459"/>
      <c r="E14" s="457">
        <v>2017</v>
      </c>
      <c r="F14" s="457">
        <v>2014</v>
      </c>
      <c r="G14" s="110"/>
      <c r="H14" s="110"/>
      <c r="I14" s="110"/>
      <c r="J14" s="110"/>
      <c r="K14" s="110"/>
      <c r="L14" s="110"/>
      <c r="M14" s="110"/>
      <c r="N14" s="110"/>
    </row>
    <row r="15" spans="1:16" ht="18">
      <c r="A15" s="471"/>
      <c r="B15" s="459"/>
      <c r="C15" s="459"/>
      <c r="D15" s="459"/>
      <c r="E15" s="457">
        <v>2018</v>
      </c>
      <c r="F15" s="457">
        <v>2015</v>
      </c>
      <c r="G15" s="110"/>
      <c r="H15" s="110"/>
      <c r="I15" s="110"/>
      <c r="J15" s="110"/>
      <c r="K15" s="110"/>
      <c r="L15" s="110"/>
      <c r="M15" s="110"/>
      <c r="N15" s="110"/>
    </row>
    <row r="16" spans="1:16" ht="18">
      <c r="A16" s="471"/>
      <c r="B16" s="460" t="s">
        <v>140</v>
      </c>
      <c r="C16" s="460"/>
      <c r="D16" s="460"/>
      <c r="E16" s="457">
        <v>2019</v>
      </c>
      <c r="F16" s="457">
        <v>2016</v>
      </c>
      <c r="G16" s="110"/>
      <c r="H16" s="110"/>
      <c r="I16" s="110"/>
      <c r="J16" s="110"/>
      <c r="K16" s="110"/>
      <c r="L16" s="110"/>
      <c r="M16" s="110"/>
      <c r="N16" s="110"/>
    </row>
    <row r="17" spans="1:14" ht="30" customHeight="1">
      <c r="A17" s="467" t="s">
        <v>180</v>
      </c>
      <c r="B17" s="467"/>
      <c r="C17" s="467"/>
      <c r="D17" s="467"/>
      <c r="E17" s="467"/>
      <c r="F17" s="467"/>
      <c r="G17" s="119"/>
      <c r="H17" s="119"/>
      <c r="I17" s="401">
        <f>I7</f>
        <v>5920</v>
      </c>
      <c r="J17" s="401">
        <f t="shared" ref="J17:K17" si="0">J7</f>
        <v>744.8</v>
      </c>
      <c r="K17" s="401">
        <f t="shared" si="0"/>
        <v>42711</v>
      </c>
      <c r="L17" s="125"/>
      <c r="M17" s="119"/>
      <c r="N17" s="119"/>
    </row>
    <row r="18" spans="1:14" ht="27.75" customHeight="1">
      <c r="A18" s="467" t="s">
        <v>181</v>
      </c>
      <c r="B18" s="467"/>
      <c r="C18" s="467"/>
      <c r="D18" s="467"/>
      <c r="E18" s="467"/>
      <c r="F18" s="467"/>
      <c r="G18" s="119"/>
      <c r="H18" s="119"/>
      <c r="I18" s="401">
        <f>I17</f>
        <v>5920</v>
      </c>
      <c r="J18" s="401">
        <f t="shared" ref="J18:K18" si="1">J17</f>
        <v>744.8</v>
      </c>
      <c r="K18" s="401">
        <f t="shared" si="1"/>
        <v>42711</v>
      </c>
      <c r="L18" s="125"/>
      <c r="M18" s="119"/>
      <c r="N18" s="119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20472440944881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196"/>
  <sheetViews>
    <sheetView topLeftCell="A94" zoomScale="75" zoomScaleNormal="75" workbookViewId="0">
      <selection activeCell="AA100" sqref="AA100"/>
    </sheetView>
  </sheetViews>
  <sheetFormatPr defaultRowHeight="12.75"/>
  <cols>
    <col min="1" max="1" width="33.140625" customWidth="1"/>
    <col min="2" max="2" width="17.42578125" customWidth="1"/>
    <col min="3" max="14" width="9.85546875" customWidth="1"/>
    <col min="15" max="27" width="9.140625" customWidth="1"/>
    <col min="28" max="28" width="9.28515625" customWidth="1"/>
    <col min="29" max="32" width="9.140625" customWidth="1"/>
    <col min="33" max="35" width="9.85546875" bestFit="1" customWidth="1"/>
    <col min="36" max="37" width="11" bestFit="1" customWidth="1"/>
    <col min="38" max="38" width="10.140625" customWidth="1"/>
  </cols>
  <sheetData>
    <row r="2" spans="1:40" ht="18" customHeight="1">
      <c r="A2" s="480" t="s">
        <v>309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</row>
    <row r="4" spans="1:40" ht="15.75">
      <c r="A4" s="90"/>
      <c r="B4" s="481" t="s">
        <v>196</v>
      </c>
      <c r="C4" s="482" t="s">
        <v>9</v>
      </c>
      <c r="D4" s="482"/>
      <c r="E4" s="482"/>
      <c r="F4" s="482"/>
      <c r="G4" s="482"/>
      <c r="H4" s="483"/>
      <c r="I4" s="484" t="s">
        <v>93</v>
      </c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3"/>
      <c r="U4" s="485" t="s">
        <v>94</v>
      </c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3"/>
      <c r="AN4" s="3"/>
    </row>
    <row r="5" spans="1:40" ht="15.75">
      <c r="A5" s="91"/>
      <c r="B5" s="481"/>
      <c r="C5" s="476" t="s">
        <v>96</v>
      </c>
      <c r="D5" s="476"/>
      <c r="E5" s="476"/>
      <c r="F5" s="476"/>
      <c r="G5" s="476"/>
      <c r="H5" s="477"/>
      <c r="I5" s="475" t="s">
        <v>1</v>
      </c>
      <c r="J5" s="476"/>
      <c r="K5" s="476"/>
      <c r="L5" s="476"/>
      <c r="M5" s="476"/>
      <c r="N5" s="477"/>
      <c r="O5" s="475" t="s">
        <v>112</v>
      </c>
      <c r="P5" s="476"/>
      <c r="Q5" s="476"/>
      <c r="R5" s="476"/>
      <c r="S5" s="476"/>
      <c r="T5" s="477"/>
      <c r="U5" s="475" t="s">
        <v>0</v>
      </c>
      <c r="V5" s="476"/>
      <c r="W5" s="476"/>
      <c r="X5" s="476"/>
      <c r="Y5" s="476"/>
      <c r="Z5" s="477"/>
      <c r="AA5" s="475" t="s">
        <v>117</v>
      </c>
      <c r="AB5" s="476"/>
      <c r="AC5" s="476"/>
      <c r="AD5" s="476"/>
      <c r="AE5" s="476"/>
      <c r="AF5" s="477"/>
      <c r="AG5" s="475" t="s">
        <v>95</v>
      </c>
      <c r="AH5" s="476"/>
      <c r="AI5" s="476"/>
      <c r="AJ5" s="476"/>
      <c r="AK5" s="476"/>
      <c r="AL5" s="477"/>
      <c r="AM5" s="3"/>
    </row>
    <row r="6" spans="1:40" ht="15.75">
      <c r="A6" s="91"/>
      <c r="B6" s="481"/>
      <c r="C6" s="478" t="s">
        <v>195</v>
      </c>
      <c r="D6" s="478" t="s">
        <v>353</v>
      </c>
      <c r="E6" s="474" t="s">
        <v>354</v>
      </c>
      <c r="F6" s="474" t="s">
        <v>355</v>
      </c>
      <c r="G6" s="474"/>
      <c r="H6" s="474"/>
      <c r="I6" s="478" t="s">
        <v>195</v>
      </c>
      <c r="J6" s="478" t="s">
        <v>353</v>
      </c>
      <c r="K6" s="474" t="s">
        <v>354</v>
      </c>
      <c r="L6" s="474" t="s">
        <v>355</v>
      </c>
      <c r="M6" s="474"/>
      <c r="N6" s="474"/>
      <c r="O6" s="478" t="s">
        <v>195</v>
      </c>
      <c r="P6" s="478" t="s">
        <v>353</v>
      </c>
      <c r="Q6" s="474" t="s">
        <v>354</v>
      </c>
      <c r="R6" s="474" t="s">
        <v>355</v>
      </c>
      <c r="S6" s="474"/>
      <c r="T6" s="474"/>
      <c r="U6" s="478" t="s">
        <v>195</v>
      </c>
      <c r="V6" s="478" t="s">
        <v>353</v>
      </c>
      <c r="W6" s="474" t="s">
        <v>354</v>
      </c>
      <c r="X6" s="474" t="s">
        <v>355</v>
      </c>
      <c r="Y6" s="474"/>
      <c r="Z6" s="474"/>
      <c r="AA6" s="478" t="s">
        <v>195</v>
      </c>
      <c r="AB6" s="478" t="s">
        <v>353</v>
      </c>
      <c r="AC6" s="474" t="s">
        <v>354</v>
      </c>
      <c r="AD6" s="474" t="s">
        <v>355</v>
      </c>
      <c r="AE6" s="474"/>
      <c r="AF6" s="474"/>
      <c r="AG6" s="478" t="s">
        <v>195</v>
      </c>
      <c r="AH6" s="478" t="s">
        <v>353</v>
      </c>
      <c r="AI6" s="474" t="s">
        <v>354</v>
      </c>
      <c r="AJ6" s="474" t="s">
        <v>356</v>
      </c>
      <c r="AK6" s="474"/>
      <c r="AL6" s="474"/>
      <c r="AM6" s="3"/>
      <c r="AN6" s="3"/>
    </row>
    <row r="7" spans="1:40" ht="49.5" customHeight="1">
      <c r="A7" s="89"/>
      <c r="B7" s="481"/>
      <c r="C7" s="479"/>
      <c r="D7" s="479"/>
      <c r="E7" s="474"/>
      <c r="F7" s="369" t="s">
        <v>188</v>
      </c>
      <c r="G7" s="369" t="s">
        <v>194</v>
      </c>
      <c r="H7" s="369" t="s">
        <v>357</v>
      </c>
      <c r="I7" s="479"/>
      <c r="J7" s="479"/>
      <c r="K7" s="474"/>
      <c r="L7" s="369" t="s">
        <v>188</v>
      </c>
      <c r="M7" s="369" t="s">
        <v>194</v>
      </c>
      <c r="N7" s="369" t="s">
        <v>357</v>
      </c>
      <c r="O7" s="479"/>
      <c r="P7" s="479"/>
      <c r="Q7" s="474"/>
      <c r="R7" s="369" t="s">
        <v>188</v>
      </c>
      <c r="S7" s="369" t="s">
        <v>194</v>
      </c>
      <c r="T7" s="369" t="s">
        <v>357</v>
      </c>
      <c r="U7" s="479"/>
      <c r="V7" s="479"/>
      <c r="W7" s="474"/>
      <c r="X7" s="369" t="s">
        <v>188</v>
      </c>
      <c r="Y7" s="369" t="s">
        <v>194</v>
      </c>
      <c r="Z7" s="369" t="s">
        <v>357</v>
      </c>
      <c r="AA7" s="479"/>
      <c r="AB7" s="479"/>
      <c r="AC7" s="474"/>
      <c r="AD7" s="369" t="s">
        <v>188</v>
      </c>
      <c r="AE7" s="369" t="s">
        <v>194</v>
      </c>
      <c r="AF7" s="369" t="s">
        <v>357</v>
      </c>
      <c r="AG7" s="479"/>
      <c r="AH7" s="479"/>
      <c r="AI7" s="474"/>
      <c r="AJ7" s="369" t="s">
        <v>188</v>
      </c>
      <c r="AK7" s="369" t="s">
        <v>194</v>
      </c>
      <c r="AL7" s="369" t="s">
        <v>357</v>
      </c>
      <c r="AM7" s="3"/>
      <c r="AN7" s="3"/>
    </row>
    <row r="8" spans="1:40" ht="31.5">
      <c r="A8" s="134" t="s">
        <v>107</v>
      </c>
      <c r="B8" s="209"/>
      <c r="C8" s="220">
        <f>C13+C22</f>
        <v>0.79900000000000004</v>
      </c>
      <c r="D8" s="220">
        <f t="shared" ref="D8:AL8" si="0">D13+D22</f>
        <v>0.71899999999999997</v>
      </c>
      <c r="E8" s="220">
        <f t="shared" si="0"/>
        <v>0.73</v>
      </c>
      <c r="F8" s="220">
        <f t="shared" si="0"/>
        <v>0.74</v>
      </c>
      <c r="G8" s="220">
        <f t="shared" si="0"/>
        <v>0.77</v>
      </c>
      <c r="H8" s="220">
        <f t="shared" si="0"/>
        <v>0.8</v>
      </c>
      <c r="I8" s="220">
        <f t="shared" si="0"/>
        <v>0.79900000000000004</v>
      </c>
      <c r="J8" s="220">
        <f t="shared" si="0"/>
        <v>0.71899999999999997</v>
      </c>
      <c r="K8" s="220">
        <f t="shared" si="0"/>
        <v>0.73</v>
      </c>
      <c r="L8" s="220">
        <f t="shared" si="0"/>
        <v>0.74</v>
      </c>
      <c r="M8" s="220">
        <f t="shared" si="0"/>
        <v>0.77</v>
      </c>
      <c r="N8" s="220">
        <f t="shared" si="0"/>
        <v>0.8</v>
      </c>
      <c r="O8" s="220">
        <f t="shared" si="0"/>
        <v>3.5999999999999997E-2</v>
      </c>
      <c r="P8" s="220">
        <f t="shared" si="0"/>
        <v>2.7E-2</v>
      </c>
      <c r="Q8" s="220">
        <f t="shared" si="0"/>
        <v>0.03</v>
      </c>
      <c r="R8" s="220">
        <f t="shared" si="0"/>
        <v>3.2000000000000001E-2</v>
      </c>
      <c r="S8" s="220">
        <f t="shared" si="0"/>
        <v>0.04</v>
      </c>
      <c r="T8" s="220">
        <f t="shared" si="0"/>
        <v>0.04</v>
      </c>
      <c r="U8" s="221">
        <f t="shared" si="0"/>
        <v>90</v>
      </c>
      <c r="V8" s="221">
        <f t="shared" si="0"/>
        <v>84</v>
      </c>
      <c r="W8" s="221">
        <f t="shared" si="0"/>
        <v>83</v>
      </c>
      <c r="X8" s="221">
        <f t="shared" si="0"/>
        <v>83</v>
      </c>
      <c r="Y8" s="221">
        <f t="shared" si="0"/>
        <v>83</v>
      </c>
      <c r="Z8" s="221">
        <f t="shared" si="0"/>
        <v>83</v>
      </c>
      <c r="AA8" s="221">
        <f>(AG8*1000000)/U8/12</f>
        <v>31625</v>
      </c>
      <c r="AB8" s="221">
        <f t="shared" si="0"/>
        <v>46353.909465020573</v>
      </c>
      <c r="AC8" s="221">
        <f t="shared" si="0"/>
        <v>48593.75</v>
      </c>
      <c r="AD8" s="221">
        <f t="shared" si="0"/>
        <v>51121.527777777781</v>
      </c>
      <c r="AE8" s="221">
        <f t="shared" si="0"/>
        <v>53760.416666666672</v>
      </c>
      <c r="AF8" s="221">
        <f t="shared" si="0"/>
        <v>55996.527777777766</v>
      </c>
      <c r="AG8" s="220">
        <f t="shared" si="0"/>
        <v>34.155000000000001</v>
      </c>
      <c r="AH8" s="220">
        <f t="shared" si="0"/>
        <v>38.139999999999993</v>
      </c>
      <c r="AI8" s="220">
        <f t="shared" si="0"/>
        <v>39.720000000000006</v>
      </c>
      <c r="AJ8" s="220">
        <f t="shared" si="0"/>
        <v>41.89</v>
      </c>
      <c r="AK8" s="220">
        <f t="shared" si="0"/>
        <v>43.91</v>
      </c>
      <c r="AL8" s="135">
        <f t="shared" si="0"/>
        <v>45.8</v>
      </c>
      <c r="AM8" s="3"/>
      <c r="AN8" s="3"/>
    </row>
    <row r="9" spans="1:40" ht="31.5">
      <c r="A9" s="98" t="s">
        <v>98</v>
      </c>
      <c r="B9" s="103"/>
      <c r="C9" s="222"/>
      <c r="D9" s="223"/>
      <c r="E9" s="224"/>
      <c r="F9" s="224"/>
      <c r="G9" s="224"/>
      <c r="H9" s="224"/>
      <c r="I9" s="223"/>
      <c r="J9" s="223"/>
      <c r="K9" s="224"/>
      <c r="L9" s="224"/>
      <c r="M9" s="224"/>
      <c r="N9" s="224"/>
      <c r="O9" s="223"/>
      <c r="P9" s="223"/>
      <c r="Q9" s="224"/>
      <c r="R9" s="224"/>
      <c r="S9" s="224"/>
      <c r="T9" s="224"/>
      <c r="U9" s="223"/>
      <c r="V9" s="223"/>
      <c r="W9" s="225"/>
      <c r="X9" s="225"/>
      <c r="Y9" s="225"/>
      <c r="Z9" s="224"/>
      <c r="AA9" s="136"/>
      <c r="AB9" s="137"/>
      <c r="AC9" s="138"/>
      <c r="AD9" s="138"/>
      <c r="AE9" s="138"/>
      <c r="AF9" s="138"/>
      <c r="AG9" s="239"/>
      <c r="AH9" s="240"/>
      <c r="AI9" s="241"/>
      <c r="AJ9" s="241"/>
      <c r="AK9" s="241"/>
      <c r="AL9" s="139"/>
      <c r="AM9" s="3"/>
      <c r="AN9" s="3"/>
    </row>
    <row r="10" spans="1:40" ht="15.75">
      <c r="A10" s="105" t="s">
        <v>97</v>
      </c>
      <c r="B10" s="105"/>
      <c r="C10" s="226"/>
      <c r="D10" s="227"/>
      <c r="E10" s="228"/>
      <c r="F10" s="228"/>
      <c r="G10" s="228"/>
      <c r="H10" s="228"/>
      <c r="I10" s="227"/>
      <c r="J10" s="227"/>
      <c r="K10" s="228"/>
      <c r="L10" s="228"/>
      <c r="M10" s="228"/>
      <c r="N10" s="228"/>
      <c r="O10" s="227"/>
      <c r="P10" s="227"/>
      <c r="Q10" s="228"/>
      <c r="R10" s="228"/>
      <c r="S10" s="228"/>
      <c r="T10" s="228"/>
      <c r="U10" s="227"/>
      <c r="V10" s="227"/>
      <c r="W10" s="229"/>
      <c r="X10" s="229"/>
      <c r="Y10" s="229"/>
      <c r="Z10" s="228"/>
      <c r="AA10" s="142"/>
      <c r="AB10" s="143"/>
      <c r="AC10" s="144"/>
      <c r="AD10" s="144"/>
      <c r="AE10" s="144"/>
      <c r="AF10" s="144"/>
      <c r="AG10" s="242"/>
      <c r="AH10" s="243"/>
      <c r="AI10" s="244"/>
      <c r="AJ10" s="244"/>
      <c r="AK10" s="244"/>
      <c r="AL10" s="88"/>
      <c r="AM10" s="3"/>
      <c r="AN10" s="3"/>
    </row>
    <row r="11" spans="1:40" ht="15.75">
      <c r="A11" s="97"/>
      <c r="B11" s="105"/>
      <c r="C11" s="226"/>
      <c r="D11" s="227"/>
      <c r="E11" s="228"/>
      <c r="F11" s="228"/>
      <c r="G11" s="228"/>
      <c r="H11" s="228"/>
      <c r="I11" s="227"/>
      <c r="J11" s="227"/>
      <c r="K11" s="228"/>
      <c r="L11" s="228"/>
      <c r="M11" s="228"/>
      <c r="N11" s="228"/>
      <c r="O11" s="227"/>
      <c r="P11" s="227"/>
      <c r="Q11" s="228"/>
      <c r="R11" s="228"/>
      <c r="S11" s="228"/>
      <c r="T11" s="228"/>
      <c r="U11" s="227"/>
      <c r="V11" s="227"/>
      <c r="W11" s="229"/>
      <c r="X11" s="229"/>
      <c r="Y11" s="229"/>
      <c r="Z11" s="228"/>
      <c r="AA11" s="142"/>
      <c r="AB11" s="143"/>
      <c r="AC11" s="144"/>
      <c r="AD11" s="144"/>
      <c r="AE11" s="144"/>
      <c r="AF11" s="144"/>
      <c r="AG11" s="242"/>
      <c r="AH11" s="243"/>
      <c r="AI11" s="244"/>
      <c r="AJ11" s="244"/>
      <c r="AK11" s="244"/>
      <c r="AL11" s="88"/>
      <c r="AM11" s="3"/>
      <c r="AN11" s="3"/>
    </row>
    <row r="12" spans="1:40" ht="15.75">
      <c r="A12" s="99"/>
      <c r="B12" s="99"/>
      <c r="C12" s="230"/>
      <c r="D12" s="230"/>
      <c r="E12" s="231"/>
      <c r="F12" s="231"/>
      <c r="G12" s="231"/>
      <c r="H12" s="231"/>
      <c r="I12" s="230"/>
      <c r="J12" s="230"/>
      <c r="K12" s="231"/>
      <c r="L12" s="231"/>
      <c r="M12" s="231"/>
      <c r="N12" s="231"/>
      <c r="O12" s="230"/>
      <c r="P12" s="230"/>
      <c r="Q12" s="231"/>
      <c r="R12" s="231"/>
      <c r="S12" s="231"/>
      <c r="T12" s="231"/>
      <c r="U12" s="230"/>
      <c r="V12" s="230"/>
      <c r="W12" s="232"/>
      <c r="X12" s="232"/>
      <c r="Y12" s="232"/>
      <c r="Z12" s="231"/>
      <c r="AA12" s="148"/>
      <c r="AB12" s="149"/>
      <c r="AC12" s="150"/>
      <c r="AD12" s="150"/>
      <c r="AE12" s="150"/>
      <c r="AF12" s="150"/>
      <c r="AG12" s="245"/>
      <c r="AH12" s="246"/>
      <c r="AI12" s="247"/>
      <c r="AJ12" s="247"/>
      <c r="AK12" s="247"/>
      <c r="AL12" s="151"/>
      <c r="AM12" s="3"/>
      <c r="AN12" s="3"/>
    </row>
    <row r="13" spans="1:40" ht="31.5">
      <c r="A13" s="100" t="s">
        <v>41</v>
      </c>
      <c r="B13" s="213"/>
      <c r="C13" s="233">
        <f>C15+C18</f>
        <v>0.79900000000000004</v>
      </c>
      <c r="D13" s="233">
        <f t="shared" ref="D13:Z13" si="1">D15+D18</f>
        <v>0.71899999999999997</v>
      </c>
      <c r="E13" s="233">
        <f t="shared" si="1"/>
        <v>0.73</v>
      </c>
      <c r="F13" s="233">
        <f t="shared" si="1"/>
        <v>0.74</v>
      </c>
      <c r="G13" s="233">
        <f t="shared" si="1"/>
        <v>0.77</v>
      </c>
      <c r="H13" s="233">
        <f t="shared" si="1"/>
        <v>0.8</v>
      </c>
      <c r="I13" s="233">
        <f t="shared" si="1"/>
        <v>0.79900000000000004</v>
      </c>
      <c r="J13" s="233">
        <f t="shared" si="1"/>
        <v>0.71899999999999997</v>
      </c>
      <c r="K13" s="233">
        <f t="shared" si="1"/>
        <v>0.73</v>
      </c>
      <c r="L13" s="233">
        <f t="shared" si="1"/>
        <v>0.74</v>
      </c>
      <c r="M13" s="233">
        <f t="shared" si="1"/>
        <v>0.77</v>
      </c>
      <c r="N13" s="233">
        <f t="shared" si="1"/>
        <v>0.8</v>
      </c>
      <c r="O13" s="233">
        <f t="shared" si="1"/>
        <v>3.5999999999999997E-2</v>
      </c>
      <c r="P13" s="233">
        <f t="shared" si="1"/>
        <v>2.7E-2</v>
      </c>
      <c r="Q13" s="233">
        <f t="shared" si="1"/>
        <v>0.03</v>
      </c>
      <c r="R13" s="233">
        <f t="shared" si="1"/>
        <v>3.2000000000000001E-2</v>
      </c>
      <c r="S13" s="233">
        <f t="shared" si="1"/>
        <v>0.04</v>
      </c>
      <c r="T13" s="233">
        <f t="shared" si="1"/>
        <v>0.04</v>
      </c>
      <c r="U13" s="153">
        <f t="shared" si="1"/>
        <v>3</v>
      </c>
      <c r="V13" s="153">
        <f t="shared" si="1"/>
        <v>3</v>
      </c>
      <c r="W13" s="153">
        <f t="shared" si="1"/>
        <v>3</v>
      </c>
      <c r="X13" s="153">
        <f t="shared" si="1"/>
        <v>3</v>
      </c>
      <c r="Y13" s="153">
        <f t="shared" si="1"/>
        <v>3</v>
      </c>
      <c r="Z13" s="153">
        <f t="shared" si="1"/>
        <v>3</v>
      </c>
      <c r="AA13" s="153">
        <f t="shared" ref="AA13" si="2">AA15+AA18</f>
        <v>11166.666666666666</v>
      </c>
      <c r="AB13" s="137">
        <f>(AH13*1000000)/V13/12</f>
        <v>7388.8888888888896</v>
      </c>
      <c r="AC13" s="154">
        <f>(AI13*1000000)/W13/12</f>
        <v>7500</v>
      </c>
      <c r="AD13" s="154">
        <f>(AJ13*1000000)/X13/12</f>
        <v>7777.7777777777774</v>
      </c>
      <c r="AE13" s="154">
        <f>(AK13*1000000)/Y13/12</f>
        <v>8333.3333333333339</v>
      </c>
      <c r="AF13" s="154">
        <f>(AL13*1000000)/Z13/12</f>
        <v>8611.1111111111113</v>
      </c>
      <c r="AG13" s="233">
        <f>AG15+AG18</f>
        <v>0.40200000000000002</v>
      </c>
      <c r="AH13" s="233">
        <f t="shared" ref="AH13:AL13" si="3">AH15+AH18</f>
        <v>0.26600000000000001</v>
      </c>
      <c r="AI13" s="233">
        <f t="shared" si="3"/>
        <v>0.27</v>
      </c>
      <c r="AJ13" s="233">
        <f t="shared" si="3"/>
        <v>0.28000000000000003</v>
      </c>
      <c r="AK13" s="233">
        <f t="shared" si="3"/>
        <v>0.3</v>
      </c>
      <c r="AL13" s="233">
        <f t="shared" si="3"/>
        <v>0.31</v>
      </c>
      <c r="AM13" s="3"/>
      <c r="AN13" s="3"/>
    </row>
    <row r="14" spans="1:40" ht="15.75">
      <c r="A14" s="97" t="s">
        <v>42</v>
      </c>
      <c r="B14" s="218"/>
      <c r="C14" s="230"/>
      <c r="D14" s="230"/>
      <c r="E14" s="231"/>
      <c r="F14" s="231"/>
      <c r="G14" s="231"/>
      <c r="H14" s="231"/>
      <c r="I14" s="230"/>
      <c r="J14" s="230"/>
      <c r="K14" s="231"/>
      <c r="L14" s="231"/>
      <c r="M14" s="231"/>
      <c r="N14" s="231"/>
      <c r="O14" s="230"/>
      <c r="P14" s="230"/>
      <c r="Q14" s="231"/>
      <c r="R14" s="231"/>
      <c r="S14" s="231"/>
      <c r="T14" s="231"/>
      <c r="U14" s="230"/>
      <c r="V14" s="230"/>
      <c r="W14" s="232"/>
      <c r="X14" s="232"/>
      <c r="Y14" s="232"/>
      <c r="Z14" s="231"/>
      <c r="AA14" s="149"/>
      <c r="AB14" s="149"/>
      <c r="AC14" s="150"/>
      <c r="AD14" s="150"/>
      <c r="AE14" s="150"/>
      <c r="AF14" s="155"/>
      <c r="AG14" s="245"/>
      <c r="AH14" s="246"/>
      <c r="AI14" s="247"/>
      <c r="AJ14" s="247"/>
      <c r="AK14" s="247"/>
      <c r="AL14" s="151"/>
      <c r="AM14" s="3"/>
      <c r="AN14" s="3"/>
    </row>
    <row r="15" spans="1:40" ht="63">
      <c r="A15" s="102" t="s">
        <v>90</v>
      </c>
      <c r="B15" s="214"/>
      <c r="C15" s="234">
        <f t="shared" ref="C15:D15" si="4">C17</f>
        <v>0.79900000000000004</v>
      </c>
      <c r="D15" s="234">
        <f t="shared" si="4"/>
        <v>0.71899999999999997</v>
      </c>
      <c r="E15" s="234">
        <f t="shared" ref="E15:H15" si="5">E17</f>
        <v>0.73</v>
      </c>
      <c r="F15" s="234">
        <f t="shared" si="5"/>
        <v>0.74</v>
      </c>
      <c r="G15" s="234">
        <f t="shared" si="5"/>
        <v>0.77</v>
      </c>
      <c r="H15" s="234">
        <f t="shared" si="5"/>
        <v>0.8</v>
      </c>
      <c r="I15" s="234">
        <f t="shared" ref="I15:J15" si="6">I17</f>
        <v>0.79900000000000004</v>
      </c>
      <c r="J15" s="234">
        <f t="shared" si="6"/>
        <v>0.71899999999999997</v>
      </c>
      <c r="K15" s="234">
        <f t="shared" ref="K15:N15" si="7">K17</f>
        <v>0.73</v>
      </c>
      <c r="L15" s="234">
        <f t="shared" si="7"/>
        <v>0.74</v>
      </c>
      <c r="M15" s="234">
        <f t="shared" si="7"/>
        <v>0.77</v>
      </c>
      <c r="N15" s="234">
        <f t="shared" si="7"/>
        <v>0.8</v>
      </c>
      <c r="O15" s="234">
        <f t="shared" ref="O15:P15" si="8">O17</f>
        <v>3.5999999999999997E-2</v>
      </c>
      <c r="P15" s="234">
        <f t="shared" si="8"/>
        <v>2.7E-2</v>
      </c>
      <c r="Q15" s="234">
        <f t="shared" ref="Q15:Z15" si="9">Q17</f>
        <v>0.03</v>
      </c>
      <c r="R15" s="234">
        <f t="shared" ref="R15:T15" si="10">R17</f>
        <v>3.2000000000000001E-2</v>
      </c>
      <c r="S15" s="234">
        <f t="shared" si="10"/>
        <v>0.04</v>
      </c>
      <c r="T15" s="234">
        <f t="shared" si="10"/>
        <v>0.04</v>
      </c>
      <c r="U15" s="235">
        <f t="shared" ref="U15" si="11">U17</f>
        <v>3</v>
      </c>
      <c r="V15" s="235">
        <f t="shared" si="9"/>
        <v>3</v>
      </c>
      <c r="W15" s="235">
        <f t="shared" ref="W15" si="12">W17</f>
        <v>3</v>
      </c>
      <c r="X15" s="235">
        <f t="shared" si="9"/>
        <v>3</v>
      </c>
      <c r="Y15" s="235">
        <f t="shared" si="9"/>
        <v>3</v>
      </c>
      <c r="Z15" s="235">
        <f t="shared" si="9"/>
        <v>3</v>
      </c>
      <c r="AA15" s="156">
        <f>AA17</f>
        <v>11166.666666666666</v>
      </c>
      <c r="AB15" s="156">
        <f t="shared" ref="AB15:AH15" si="13">AB17</f>
        <v>7388.8888888888896</v>
      </c>
      <c r="AC15" s="156">
        <f t="shared" si="13"/>
        <v>7500</v>
      </c>
      <c r="AD15" s="156">
        <f t="shared" si="13"/>
        <v>7777.7777777777774</v>
      </c>
      <c r="AE15" s="156">
        <f t="shared" si="13"/>
        <v>8333.3333333333339</v>
      </c>
      <c r="AF15" s="156">
        <f t="shared" si="13"/>
        <v>8611.1111111111113</v>
      </c>
      <c r="AG15" s="234">
        <f t="shared" si="13"/>
        <v>0.40200000000000002</v>
      </c>
      <c r="AH15" s="234">
        <f t="shared" si="13"/>
        <v>0.26600000000000001</v>
      </c>
      <c r="AI15" s="234">
        <f t="shared" ref="AI15:AL15" si="14">AI17</f>
        <v>0.27</v>
      </c>
      <c r="AJ15" s="234">
        <f t="shared" si="14"/>
        <v>0.28000000000000003</v>
      </c>
      <c r="AK15" s="234">
        <f t="shared" si="14"/>
        <v>0.3</v>
      </c>
      <c r="AL15" s="234">
        <f t="shared" si="14"/>
        <v>0.31</v>
      </c>
      <c r="AM15" s="3"/>
      <c r="AN15" s="3"/>
    </row>
    <row r="16" spans="1:40" ht="15.75">
      <c r="A16" s="105" t="s">
        <v>97</v>
      </c>
      <c r="B16" s="211"/>
      <c r="C16" s="227"/>
      <c r="D16" s="227"/>
      <c r="E16" s="228"/>
      <c r="F16" s="228"/>
      <c r="G16" s="228"/>
      <c r="H16" s="228"/>
      <c r="I16" s="227"/>
      <c r="J16" s="227"/>
      <c r="K16" s="228"/>
      <c r="L16" s="228"/>
      <c r="M16" s="228"/>
      <c r="N16" s="228"/>
      <c r="O16" s="227"/>
      <c r="P16" s="227"/>
      <c r="Q16" s="228"/>
      <c r="R16" s="228"/>
      <c r="S16" s="228"/>
      <c r="T16" s="228"/>
      <c r="U16" s="227"/>
      <c r="V16" s="227"/>
      <c r="W16" s="229"/>
      <c r="X16" s="229"/>
      <c r="Y16" s="229"/>
      <c r="Z16" s="228"/>
      <c r="AA16" s="157"/>
      <c r="AB16" s="157"/>
      <c r="AC16" s="158"/>
      <c r="AD16" s="158"/>
      <c r="AE16" s="158"/>
      <c r="AF16" s="159"/>
      <c r="AG16" s="227"/>
      <c r="AH16" s="227"/>
      <c r="AI16" s="229"/>
      <c r="AJ16" s="229"/>
      <c r="AK16" s="27"/>
      <c r="AL16" s="27"/>
      <c r="AM16" s="3"/>
      <c r="AN16" s="3"/>
    </row>
    <row r="17" spans="1:40" ht="15.75">
      <c r="A17" s="97" t="s">
        <v>229</v>
      </c>
      <c r="B17" s="97" t="s">
        <v>310</v>
      </c>
      <c r="C17" s="236">
        <v>0.79900000000000004</v>
      </c>
      <c r="D17" s="236">
        <v>0.71899999999999997</v>
      </c>
      <c r="E17" s="248">
        <v>0.73</v>
      </c>
      <c r="F17" s="237">
        <v>0.74</v>
      </c>
      <c r="G17" s="237">
        <v>0.77</v>
      </c>
      <c r="H17" s="237">
        <v>0.8</v>
      </c>
      <c r="I17" s="238">
        <v>0.79900000000000004</v>
      </c>
      <c r="J17" s="238">
        <v>0.71899999999999997</v>
      </c>
      <c r="K17" s="248">
        <v>0.73</v>
      </c>
      <c r="L17" s="237">
        <v>0.74</v>
      </c>
      <c r="M17" s="237">
        <v>0.77</v>
      </c>
      <c r="N17" s="237">
        <v>0.8</v>
      </c>
      <c r="O17" s="227">
        <v>3.5999999999999997E-2</v>
      </c>
      <c r="P17" s="227">
        <v>2.7E-2</v>
      </c>
      <c r="Q17" s="237">
        <v>0.03</v>
      </c>
      <c r="R17" s="237">
        <v>3.2000000000000001E-2</v>
      </c>
      <c r="S17" s="237">
        <v>0.04</v>
      </c>
      <c r="T17" s="237">
        <v>0.04</v>
      </c>
      <c r="U17" s="227">
        <v>3</v>
      </c>
      <c r="V17" s="227">
        <v>3</v>
      </c>
      <c r="W17" s="229">
        <v>3</v>
      </c>
      <c r="X17" s="229">
        <v>3</v>
      </c>
      <c r="Y17" s="229">
        <v>3</v>
      </c>
      <c r="Z17" s="228">
        <v>3</v>
      </c>
      <c r="AA17" s="157">
        <f t="shared" ref="AA17:AF17" si="15">(AG17*1000000)/U17/12</f>
        <v>11166.666666666666</v>
      </c>
      <c r="AB17" s="160">
        <f t="shared" si="15"/>
        <v>7388.8888888888896</v>
      </c>
      <c r="AC17" s="158">
        <f t="shared" si="15"/>
        <v>7500</v>
      </c>
      <c r="AD17" s="158">
        <f t="shared" si="15"/>
        <v>7777.7777777777774</v>
      </c>
      <c r="AE17" s="158">
        <f t="shared" si="15"/>
        <v>8333.3333333333339</v>
      </c>
      <c r="AF17" s="159">
        <f t="shared" si="15"/>
        <v>8611.1111111111113</v>
      </c>
      <c r="AG17" s="227">
        <v>0.40200000000000002</v>
      </c>
      <c r="AH17" s="227">
        <v>0.26600000000000001</v>
      </c>
      <c r="AI17" s="248">
        <v>0.27</v>
      </c>
      <c r="AJ17" s="248">
        <v>0.28000000000000003</v>
      </c>
      <c r="AK17" s="248">
        <v>0.3</v>
      </c>
      <c r="AL17" s="248">
        <v>0.31</v>
      </c>
      <c r="AM17" s="3"/>
      <c r="AN17" s="3"/>
    </row>
    <row r="18" spans="1:40" ht="47.25">
      <c r="A18" s="101" t="s">
        <v>89</v>
      </c>
      <c r="B18" s="215"/>
      <c r="C18" s="219">
        <v>0</v>
      </c>
      <c r="D18" s="219">
        <f t="shared" ref="D18:Z18" si="16">D20+D21</f>
        <v>0</v>
      </c>
      <c r="E18" s="219">
        <f t="shared" si="16"/>
        <v>0</v>
      </c>
      <c r="F18" s="219">
        <f t="shared" si="16"/>
        <v>0</v>
      </c>
      <c r="G18" s="219">
        <f t="shared" si="16"/>
        <v>0</v>
      </c>
      <c r="H18" s="219">
        <f t="shared" si="16"/>
        <v>0</v>
      </c>
      <c r="I18" s="219">
        <f t="shared" si="16"/>
        <v>0</v>
      </c>
      <c r="J18" s="219">
        <f t="shared" si="16"/>
        <v>0</v>
      </c>
      <c r="K18" s="219">
        <f t="shared" si="16"/>
        <v>0</v>
      </c>
      <c r="L18" s="219">
        <f t="shared" si="16"/>
        <v>0</v>
      </c>
      <c r="M18" s="219">
        <f t="shared" si="16"/>
        <v>0</v>
      </c>
      <c r="N18" s="219">
        <f t="shared" si="16"/>
        <v>0</v>
      </c>
      <c r="O18" s="219">
        <f t="shared" si="16"/>
        <v>0</v>
      </c>
      <c r="P18" s="219">
        <f t="shared" si="16"/>
        <v>0</v>
      </c>
      <c r="Q18" s="219">
        <f t="shared" si="16"/>
        <v>0</v>
      </c>
      <c r="R18" s="219">
        <f t="shared" si="16"/>
        <v>0</v>
      </c>
      <c r="S18" s="219">
        <f t="shared" si="16"/>
        <v>0</v>
      </c>
      <c r="T18" s="219">
        <f t="shared" si="16"/>
        <v>0</v>
      </c>
      <c r="U18" s="219">
        <f t="shared" si="16"/>
        <v>0</v>
      </c>
      <c r="V18" s="219">
        <f t="shared" si="16"/>
        <v>0</v>
      </c>
      <c r="W18" s="219">
        <f t="shared" si="16"/>
        <v>0</v>
      </c>
      <c r="X18" s="219">
        <f t="shared" si="16"/>
        <v>0</v>
      </c>
      <c r="Y18" s="219">
        <f t="shared" si="16"/>
        <v>0</v>
      </c>
      <c r="Z18" s="219">
        <f t="shared" si="16"/>
        <v>0</v>
      </c>
      <c r="AA18" s="157">
        <v>0</v>
      </c>
      <c r="AB18" s="157">
        <f>AB20</f>
        <v>0</v>
      </c>
      <c r="AC18" s="157">
        <f>AC20</f>
        <v>0</v>
      </c>
      <c r="AD18" s="157">
        <f>AD20</f>
        <v>0</v>
      </c>
      <c r="AE18" s="157">
        <f>AE20</f>
        <v>0</v>
      </c>
      <c r="AF18" s="157">
        <f>AF20</f>
        <v>0</v>
      </c>
      <c r="AG18" s="219">
        <v>0</v>
      </c>
      <c r="AH18" s="219">
        <f t="shared" ref="AH18:AL18" si="17">AH20</f>
        <v>0</v>
      </c>
      <c r="AI18" s="219">
        <f t="shared" si="17"/>
        <v>0</v>
      </c>
      <c r="AJ18" s="219">
        <f t="shared" si="17"/>
        <v>0</v>
      </c>
      <c r="AK18" s="219">
        <f t="shared" si="17"/>
        <v>0</v>
      </c>
      <c r="AL18" s="161">
        <f t="shared" si="17"/>
        <v>0</v>
      </c>
      <c r="AM18" s="3"/>
      <c r="AN18" s="3"/>
    </row>
    <row r="19" spans="1:40" ht="15.75">
      <c r="A19" s="105" t="s">
        <v>97</v>
      </c>
      <c r="B19" s="28"/>
      <c r="C19" s="162"/>
      <c r="D19" s="162"/>
      <c r="E19" s="163"/>
      <c r="F19" s="163"/>
      <c r="G19" s="163"/>
      <c r="H19" s="163"/>
      <c r="I19" s="164"/>
      <c r="J19" s="164"/>
      <c r="K19" s="163"/>
      <c r="L19" s="163"/>
      <c r="M19" s="163"/>
      <c r="N19" s="163"/>
      <c r="O19" s="165"/>
      <c r="P19" s="165"/>
      <c r="Q19" s="163"/>
      <c r="R19" s="163"/>
      <c r="S19" s="163"/>
      <c r="T19" s="163"/>
      <c r="U19" s="165"/>
      <c r="V19" s="165"/>
      <c r="W19" s="166"/>
      <c r="X19" s="166"/>
      <c r="Y19" s="166"/>
      <c r="Z19" s="167"/>
      <c r="AA19" s="157"/>
      <c r="AB19" s="168"/>
      <c r="AC19" s="169"/>
      <c r="AD19" s="169"/>
      <c r="AE19" s="169"/>
      <c r="AF19" s="170"/>
      <c r="AG19" s="249"/>
      <c r="AH19" s="250"/>
      <c r="AI19" s="251"/>
      <c r="AJ19" s="251"/>
      <c r="AK19" s="251"/>
      <c r="AL19" s="171"/>
      <c r="AM19" s="3"/>
      <c r="AN19" s="3"/>
    </row>
    <row r="20" spans="1:40" ht="15.75">
      <c r="A20" s="97"/>
      <c r="B20" s="97"/>
      <c r="C20" s="141"/>
      <c r="D20" s="141"/>
      <c r="E20" s="26"/>
      <c r="F20" s="26"/>
      <c r="G20" s="26"/>
      <c r="H20" s="172"/>
      <c r="I20" s="141"/>
      <c r="J20" s="141"/>
      <c r="K20" s="26"/>
      <c r="L20" s="26"/>
      <c r="M20" s="26"/>
      <c r="N20" s="172"/>
      <c r="O20" s="141"/>
      <c r="P20" s="141"/>
      <c r="Q20" s="172"/>
      <c r="R20" s="172"/>
      <c r="S20" s="172"/>
      <c r="T20" s="172"/>
      <c r="U20" s="141"/>
      <c r="V20" s="141"/>
      <c r="W20" s="27"/>
      <c r="X20" s="27"/>
      <c r="Y20" s="27"/>
      <c r="Z20" s="26"/>
      <c r="AA20" s="157"/>
      <c r="AB20" s="173"/>
      <c r="AC20" s="174"/>
      <c r="AD20" s="174"/>
      <c r="AE20" s="174"/>
      <c r="AF20" s="175"/>
      <c r="AG20" s="227"/>
      <c r="AH20" s="252"/>
      <c r="AI20" s="253"/>
      <c r="AJ20" s="253"/>
      <c r="AK20" s="253"/>
      <c r="AL20" s="176"/>
      <c r="AM20" s="3"/>
      <c r="AN20" s="3"/>
    </row>
    <row r="21" spans="1:40" ht="15.75">
      <c r="A21" s="99"/>
      <c r="B21" s="99"/>
      <c r="C21" s="177"/>
      <c r="D21" s="177"/>
      <c r="E21" s="146"/>
      <c r="F21" s="146"/>
      <c r="G21" s="146"/>
      <c r="H21" s="146"/>
      <c r="I21" s="145"/>
      <c r="J21" s="145"/>
      <c r="K21" s="146"/>
      <c r="L21" s="146"/>
      <c r="M21" s="146"/>
      <c r="N21" s="146"/>
      <c r="O21" s="145"/>
      <c r="P21" s="145"/>
      <c r="Q21" s="146"/>
      <c r="R21" s="146"/>
      <c r="S21" s="146"/>
      <c r="T21" s="146"/>
      <c r="U21" s="145"/>
      <c r="V21" s="145"/>
      <c r="W21" s="147"/>
      <c r="X21" s="147"/>
      <c r="Y21" s="147"/>
      <c r="Z21" s="146"/>
      <c r="AA21" s="148"/>
      <c r="AB21" s="148"/>
      <c r="AC21" s="178"/>
      <c r="AD21" s="178"/>
      <c r="AE21" s="178"/>
      <c r="AF21" s="179"/>
      <c r="AG21" s="180"/>
      <c r="AH21" s="181"/>
      <c r="AI21" s="182"/>
      <c r="AJ21" s="182"/>
      <c r="AK21" s="182"/>
      <c r="AL21" s="182"/>
      <c r="AM21" s="3"/>
      <c r="AN21" s="3"/>
    </row>
    <row r="22" spans="1:40" ht="63">
      <c r="A22" s="103" t="s">
        <v>10</v>
      </c>
      <c r="B22" s="210"/>
      <c r="C22" s="254">
        <v>0</v>
      </c>
      <c r="D22" s="254">
        <f t="shared" ref="D22:Z22" si="18">D24+D25</f>
        <v>0</v>
      </c>
      <c r="E22" s="254">
        <f t="shared" si="18"/>
        <v>0</v>
      </c>
      <c r="F22" s="254">
        <f t="shared" si="18"/>
        <v>0</v>
      </c>
      <c r="G22" s="254">
        <f t="shared" si="18"/>
        <v>0</v>
      </c>
      <c r="H22" s="254">
        <f t="shared" si="18"/>
        <v>0</v>
      </c>
      <c r="I22" s="254">
        <f t="shared" si="18"/>
        <v>0</v>
      </c>
      <c r="J22" s="254">
        <f t="shared" si="18"/>
        <v>0</v>
      </c>
      <c r="K22" s="254">
        <f t="shared" si="18"/>
        <v>0</v>
      </c>
      <c r="L22" s="254">
        <f t="shared" si="18"/>
        <v>0</v>
      </c>
      <c r="M22" s="254">
        <f t="shared" si="18"/>
        <v>0</v>
      </c>
      <c r="N22" s="254">
        <f t="shared" si="18"/>
        <v>0</v>
      </c>
      <c r="O22" s="254">
        <f t="shared" si="18"/>
        <v>0</v>
      </c>
      <c r="P22" s="254">
        <f t="shared" si="18"/>
        <v>0</v>
      </c>
      <c r="Q22" s="254">
        <f t="shared" si="18"/>
        <v>0</v>
      </c>
      <c r="R22" s="254">
        <f t="shared" si="18"/>
        <v>0</v>
      </c>
      <c r="S22" s="254">
        <f t="shared" si="18"/>
        <v>0</v>
      </c>
      <c r="T22" s="254">
        <f t="shared" si="18"/>
        <v>0</v>
      </c>
      <c r="U22" s="254">
        <f t="shared" si="18"/>
        <v>87</v>
      </c>
      <c r="V22" s="254">
        <f t="shared" si="18"/>
        <v>81</v>
      </c>
      <c r="W22" s="254">
        <f t="shared" si="18"/>
        <v>80</v>
      </c>
      <c r="X22" s="254">
        <f t="shared" si="18"/>
        <v>80</v>
      </c>
      <c r="Y22" s="254">
        <f t="shared" si="18"/>
        <v>80</v>
      </c>
      <c r="Z22" s="254">
        <f t="shared" si="18"/>
        <v>80</v>
      </c>
      <c r="AA22" s="154">
        <f t="shared" ref="AA22:AF22" si="19">(AG22*1000000)/U22/12</f>
        <v>32330.459770114943</v>
      </c>
      <c r="AB22" s="154">
        <f t="shared" si="19"/>
        <v>38965.020576131683</v>
      </c>
      <c r="AC22" s="154">
        <f t="shared" si="19"/>
        <v>41093.75</v>
      </c>
      <c r="AD22" s="154">
        <f t="shared" si="19"/>
        <v>43343.75</v>
      </c>
      <c r="AE22" s="154">
        <f t="shared" si="19"/>
        <v>45427.083333333336</v>
      </c>
      <c r="AF22" s="137">
        <f t="shared" si="19"/>
        <v>47385.416666666657</v>
      </c>
      <c r="AG22" s="233">
        <f>AG24+AG25</f>
        <v>33.753</v>
      </c>
      <c r="AH22" s="233">
        <f t="shared" ref="AH22:AL22" si="20">AH24+AH25</f>
        <v>37.873999999999995</v>
      </c>
      <c r="AI22" s="233">
        <f t="shared" si="20"/>
        <v>39.450000000000003</v>
      </c>
      <c r="AJ22" s="233">
        <f t="shared" si="20"/>
        <v>41.61</v>
      </c>
      <c r="AK22" s="233">
        <f t="shared" si="20"/>
        <v>43.61</v>
      </c>
      <c r="AL22" s="233">
        <f t="shared" si="20"/>
        <v>45.489999999999995</v>
      </c>
      <c r="AM22" s="3"/>
      <c r="AN22" s="3"/>
    </row>
    <row r="23" spans="1:40" ht="15.75">
      <c r="A23" s="183" t="s">
        <v>97</v>
      </c>
      <c r="B23" s="216"/>
      <c r="C23" s="226"/>
      <c r="D23" s="227"/>
      <c r="E23" s="228"/>
      <c r="F23" s="228"/>
      <c r="G23" s="228"/>
      <c r="H23" s="228"/>
      <c r="I23" s="227"/>
      <c r="J23" s="227"/>
      <c r="K23" s="228"/>
      <c r="L23" s="228"/>
      <c r="M23" s="228"/>
      <c r="N23" s="228"/>
      <c r="O23" s="227"/>
      <c r="P23" s="227"/>
      <c r="Q23" s="228"/>
      <c r="R23" s="228"/>
      <c r="S23" s="228"/>
      <c r="T23" s="228"/>
      <c r="U23" s="227"/>
      <c r="V23" s="227"/>
      <c r="W23" s="229"/>
      <c r="X23" s="229"/>
      <c r="Y23" s="229"/>
      <c r="Z23" s="228"/>
      <c r="AA23" s="184"/>
      <c r="AB23" s="184"/>
      <c r="AC23" s="144"/>
      <c r="AD23" s="144"/>
      <c r="AE23" s="144"/>
      <c r="AF23" s="185"/>
      <c r="AG23" s="226"/>
      <c r="AH23" s="227"/>
      <c r="AI23" s="229"/>
      <c r="AJ23" s="229"/>
      <c r="AK23" s="229"/>
      <c r="AL23" s="229"/>
      <c r="AM23" s="3"/>
      <c r="AN23" s="3"/>
    </row>
    <row r="24" spans="1:40" ht="31.5">
      <c r="A24" s="97" t="s">
        <v>231</v>
      </c>
      <c r="B24" s="97" t="s">
        <v>310</v>
      </c>
      <c r="C24" s="226">
        <v>0</v>
      </c>
      <c r="D24" s="227">
        <v>0</v>
      </c>
      <c r="E24" s="228">
        <v>0</v>
      </c>
      <c r="F24" s="228">
        <v>0</v>
      </c>
      <c r="G24" s="228">
        <v>0</v>
      </c>
      <c r="H24" s="228">
        <v>0</v>
      </c>
      <c r="I24" s="227">
        <v>0</v>
      </c>
      <c r="J24" s="227">
        <v>0</v>
      </c>
      <c r="K24" s="228">
        <v>0</v>
      </c>
      <c r="L24" s="228">
        <v>0</v>
      </c>
      <c r="M24" s="228">
        <v>0</v>
      </c>
      <c r="N24" s="228">
        <v>0</v>
      </c>
      <c r="O24" s="227">
        <v>0</v>
      </c>
      <c r="P24" s="227">
        <v>0</v>
      </c>
      <c r="Q24" s="228">
        <v>0</v>
      </c>
      <c r="R24" s="228">
        <v>0</v>
      </c>
      <c r="S24" s="228">
        <v>0</v>
      </c>
      <c r="T24" s="228">
        <v>0</v>
      </c>
      <c r="U24" s="227">
        <v>65</v>
      </c>
      <c r="V24" s="227">
        <v>61</v>
      </c>
      <c r="W24" s="229">
        <v>60</v>
      </c>
      <c r="X24" s="229">
        <v>60</v>
      </c>
      <c r="Y24" s="229">
        <v>60</v>
      </c>
      <c r="Z24" s="228">
        <v>60</v>
      </c>
      <c r="AA24" s="173">
        <f>(AG24*1000000)/U24/12</f>
        <v>35252.564102564102</v>
      </c>
      <c r="AB24" s="173">
        <f t="shared" ref="AB24:AF26" si="21">(AH24*1000000)/V24/12</f>
        <v>40232.240437158471</v>
      </c>
      <c r="AC24" s="174">
        <f t="shared" si="21"/>
        <v>42500</v>
      </c>
      <c r="AD24" s="174">
        <f t="shared" ref="AD24" si="22">(AJ24*1000000)/X24/12</f>
        <v>44833.333333333336</v>
      </c>
      <c r="AE24" s="174">
        <f t="shared" ref="AE24" si="23">(AK24*1000000)/Y24/12</f>
        <v>46986.111111111117</v>
      </c>
      <c r="AF24" s="174">
        <f t="shared" ref="AF24" si="24">(AL24*1000000)/Z24/12</f>
        <v>49013.888888888883</v>
      </c>
      <c r="AG24" s="227">
        <v>27.497</v>
      </c>
      <c r="AH24" s="238">
        <v>29.45</v>
      </c>
      <c r="AI24" s="248">
        <v>30.6</v>
      </c>
      <c r="AJ24" s="248">
        <v>32.28</v>
      </c>
      <c r="AK24" s="248">
        <v>33.83</v>
      </c>
      <c r="AL24" s="248">
        <v>35.29</v>
      </c>
      <c r="AM24" s="3"/>
      <c r="AN24" s="3"/>
    </row>
    <row r="25" spans="1:40" ht="31.5">
      <c r="A25" s="99" t="s">
        <v>232</v>
      </c>
      <c r="B25" s="218" t="s">
        <v>310</v>
      </c>
      <c r="C25" s="230">
        <v>0</v>
      </c>
      <c r="D25" s="230">
        <v>0</v>
      </c>
      <c r="E25" s="231">
        <v>0</v>
      </c>
      <c r="F25" s="231">
        <v>0</v>
      </c>
      <c r="G25" s="231">
        <v>0</v>
      </c>
      <c r="H25" s="231">
        <v>0</v>
      </c>
      <c r="I25" s="230">
        <v>0</v>
      </c>
      <c r="J25" s="230">
        <v>0</v>
      </c>
      <c r="K25" s="231">
        <v>0</v>
      </c>
      <c r="L25" s="231">
        <v>0</v>
      </c>
      <c r="M25" s="231">
        <v>0</v>
      </c>
      <c r="N25" s="231">
        <v>0</v>
      </c>
      <c r="O25" s="230">
        <v>0</v>
      </c>
      <c r="P25" s="230">
        <v>0</v>
      </c>
      <c r="Q25" s="231">
        <v>0</v>
      </c>
      <c r="R25" s="231">
        <v>0</v>
      </c>
      <c r="S25" s="231">
        <v>0</v>
      </c>
      <c r="T25" s="231">
        <v>0</v>
      </c>
      <c r="U25" s="230">
        <v>22</v>
      </c>
      <c r="V25" s="230">
        <v>20</v>
      </c>
      <c r="W25" s="232">
        <v>20</v>
      </c>
      <c r="X25" s="232">
        <v>20</v>
      </c>
      <c r="Y25" s="232">
        <v>20</v>
      </c>
      <c r="Z25" s="231">
        <v>20</v>
      </c>
      <c r="AA25" s="148">
        <f>(AG25*1000000)/U25/12</f>
        <v>23696.969696969696</v>
      </c>
      <c r="AB25" s="148">
        <f t="shared" si="21"/>
        <v>35100</v>
      </c>
      <c r="AC25" s="178">
        <f t="shared" si="21"/>
        <v>36875</v>
      </c>
      <c r="AD25" s="178">
        <f t="shared" si="21"/>
        <v>38875</v>
      </c>
      <c r="AE25" s="178">
        <f t="shared" si="21"/>
        <v>40750</v>
      </c>
      <c r="AF25" s="179">
        <f t="shared" si="21"/>
        <v>42500</v>
      </c>
      <c r="AG25" s="256">
        <v>6.2560000000000002</v>
      </c>
      <c r="AH25" s="256">
        <v>8.4239999999999995</v>
      </c>
      <c r="AI25" s="258">
        <v>8.85</v>
      </c>
      <c r="AJ25" s="258">
        <v>9.33</v>
      </c>
      <c r="AK25" s="258">
        <v>9.7799999999999994</v>
      </c>
      <c r="AL25" s="258">
        <v>10.199999999999999</v>
      </c>
      <c r="AM25" s="3"/>
      <c r="AN25" s="3"/>
    </row>
    <row r="26" spans="1:40" ht="15.75">
      <c r="A26" s="103" t="s">
        <v>11</v>
      </c>
      <c r="B26" s="210"/>
      <c r="C26" s="254">
        <f>C28+C29</f>
        <v>0</v>
      </c>
      <c r="D26" s="254">
        <f t="shared" ref="D26:Z26" si="25">D28+D29</f>
        <v>0</v>
      </c>
      <c r="E26" s="254">
        <f t="shared" si="25"/>
        <v>0</v>
      </c>
      <c r="F26" s="254">
        <f t="shared" si="25"/>
        <v>0</v>
      </c>
      <c r="G26" s="254">
        <f t="shared" si="25"/>
        <v>0</v>
      </c>
      <c r="H26" s="254">
        <f t="shared" si="25"/>
        <v>0</v>
      </c>
      <c r="I26" s="254">
        <f t="shared" si="25"/>
        <v>0</v>
      </c>
      <c r="J26" s="254">
        <f t="shared" si="25"/>
        <v>0</v>
      </c>
      <c r="K26" s="254">
        <f t="shared" si="25"/>
        <v>0</v>
      </c>
      <c r="L26" s="254">
        <f t="shared" si="25"/>
        <v>0</v>
      </c>
      <c r="M26" s="254">
        <f t="shared" si="25"/>
        <v>0</v>
      </c>
      <c r="N26" s="254">
        <f t="shared" si="25"/>
        <v>0</v>
      </c>
      <c r="O26" s="254">
        <f t="shared" si="25"/>
        <v>0</v>
      </c>
      <c r="P26" s="254">
        <f t="shared" si="25"/>
        <v>0</v>
      </c>
      <c r="Q26" s="254">
        <f t="shared" si="25"/>
        <v>0</v>
      </c>
      <c r="R26" s="254">
        <f t="shared" si="25"/>
        <v>0</v>
      </c>
      <c r="S26" s="254">
        <f t="shared" si="25"/>
        <v>0</v>
      </c>
      <c r="T26" s="254">
        <f t="shared" si="25"/>
        <v>0</v>
      </c>
      <c r="U26" s="254">
        <f t="shared" si="25"/>
        <v>50</v>
      </c>
      <c r="V26" s="254">
        <f t="shared" si="25"/>
        <v>44</v>
      </c>
      <c r="W26" s="254">
        <f t="shared" si="25"/>
        <v>44</v>
      </c>
      <c r="X26" s="254">
        <f t="shared" si="25"/>
        <v>44</v>
      </c>
      <c r="Y26" s="254">
        <f t="shared" si="25"/>
        <v>44</v>
      </c>
      <c r="Z26" s="254">
        <f t="shared" si="25"/>
        <v>44</v>
      </c>
      <c r="AA26" s="154">
        <f>(AG26*1000000)/U26/12</f>
        <v>18315</v>
      </c>
      <c r="AB26" s="154">
        <f t="shared" si="21"/>
        <v>16875</v>
      </c>
      <c r="AC26" s="154">
        <f t="shared" si="21"/>
        <v>17045.454545454548</v>
      </c>
      <c r="AD26" s="154">
        <f t="shared" si="21"/>
        <v>17992.424242424244</v>
      </c>
      <c r="AE26" s="154">
        <f t="shared" si="21"/>
        <v>18522.727272727272</v>
      </c>
      <c r="AF26" s="137">
        <f t="shared" si="21"/>
        <v>19000</v>
      </c>
      <c r="AG26" s="254">
        <f>AG28+AG29</f>
        <v>10.989000000000001</v>
      </c>
      <c r="AH26" s="233">
        <f t="shared" ref="AH26:AL26" si="26">AH28+AH29</f>
        <v>8.91</v>
      </c>
      <c r="AI26" s="233">
        <f t="shared" si="26"/>
        <v>9</v>
      </c>
      <c r="AJ26" s="233">
        <f t="shared" si="26"/>
        <v>9.5</v>
      </c>
      <c r="AK26" s="233">
        <f t="shared" si="26"/>
        <v>9.7799999999999994</v>
      </c>
      <c r="AL26" s="233">
        <f t="shared" si="26"/>
        <v>10.032</v>
      </c>
      <c r="AM26" s="3"/>
      <c r="AN26" s="3"/>
    </row>
    <row r="27" spans="1:40" ht="15.75">
      <c r="A27" s="105" t="s">
        <v>97</v>
      </c>
      <c r="B27" s="211"/>
      <c r="C27" s="226"/>
      <c r="D27" s="227"/>
      <c r="E27" s="228"/>
      <c r="F27" s="228"/>
      <c r="G27" s="228"/>
      <c r="H27" s="228"/>
      <c r="I27" s="227"/>
      <c r="J27" s="227"/>
      <c r="K27" s="228"/>
      <c r="L27" s="228"/>
      <c r="M27" s="228"/>
      <c r="N27" s="228"/>
      <c r="O27" s="227"/>
      <c r="P27" s="227"/>
      <c r="Q27" s="228"/>
      <c r="R27" s="228"/>
      <c r="S27" s="228"/>
      <c r="T27" s="228"/>
      <c r="U27" s="227"/>
      <c r="V27" s="227"/>
      <c r="W27" s="229"/>
      <c r="X27" s="229"/>
      <c r="Y27" s="229"/>
      <c r="Z27" s="224"/>
      <c r="AA27" s="168"/>
      <c r="AB27" s="168"/>
      <c r="AC27" s="169"/>
      <c r="AD27" s="169"/>
      <c r="AE27" s="169"/>
      <c r="AF27" s="170"/>
      <c r="AG27" s="226"/>
      <c r="AH27" s="227"/>
      <c r="AI27" s="229"/>
      <c r="AJ27" s="229"/>
      <c r="AK27" s="229"/>
      <c r="AL27" s="229"/>
      <c r="AM27" s="3"/>
      <c r="AN27" s="3"/>
    </row>
    <row r="28" spans="1:40" ht="15.75">
      <c r="A28" s="97" t="s">
        <v>233</v>
      </c>
      <c r="B28" s="97" t="s">
        <v>310</v>
      </c>
      <c r="C28" s="226">
        <v>0</v>
      </c>
      <c r="D28" s="227">
        <v>0</v>
      </c>
      <c r="E28" s="228">
        <v>0</v>
      </c>
      <c r="F28" s="228">
        <v>0</v>
      </c>
      <c r="G28" s="228">
        <v>0</v>
      </c>
      <c r="H28" s="228">
        <v>0</v>
      </c>
      <c r="I28" s="227">
        <v>0</v>
      </c>
      <c r="J28" s="227">
        <v>0</v>
      </c>
      <c r="K28" s="228">
        <v>0</v>
      </c>
      <c r="L28" s="228">
        <v>0</v>
      </c>
      <c r="M28" s="228">
        <v>0</v>
      </c>
      <c r="N28" s="228">
        <v>0</v>
      </c>
      <c r="O28" s="227">
        <v>0</v>
      </c>
      <c r="P28" s="227">
        <v>0</v>
      </c>
      <c r="Q28" s="228">
        <v>0</v>
      </c>
      <c r="R28" s="228">
        <v>0</v>
      </c>
      <c r="S28" s="228">
        <v>0</v>
      </c>
      <c r="T28" s="228">
        <v>0</v>
      </c>
      <c r="U28" s="227">
        <v>50</v>
      </c>
      <c r="V28" s="227">
        <v>44</v>
      </c>
      <c r="W28" s="229">
        <v>44</v>
      </c>
      <c r="X28" s="229">
        <v>44</v>
      </c>
      <c r="Y28" s="229">
        <v>44</v>
      </c>
      <c r="Z28" s="228">
        <v>44</v>
      </c>
      <c r="AA28" s="173">
        <f>(AG28*1000000)/U28/12</f>
        <v>18315</v>
      </c>
      <c r="AB28" s="173">
        <f>(AH28*1000000)/V28/12</f>
        <v>16875</v>
      </c>
      <c r="AC28" s="174">
        <f>(AI28*1000000)/W28/12</f>
        <v>17045.454545454548</v>
      </c>
      <c r="AD28" s="174">
        <f>(AJ28*1000000)/X28/12</f>
        <v>17992.424242424244</v>
      </c>
      <c r="AE28" s="174">
        <f>(AK28*1000000)/Y28/12</f>
        <v>18522.727272727272</v>
      </c>
      <c r="AF28" s="175">
        <f t="shared" ref="AF28:AF90" si="27">(AL28*1000000)/Z28/12</f>
        <v>19000</v>
      </c>
      <c r="AG28" s="227">
        <v>10.989000000000001</v>
      </c>
      <c r="AH28" s="238">
        <v>8.91</v>
      </c>
      <c r="AI28" s="248">
        <v>9</v>
      </c>
      <c r="AJ28" s="248">
        <v>9.5</v>
      </c>
      <c r="AK28" s="248">
        <v>9.7799999999999994</v>
      </c>
      <c r="AL28" s="248">
        <v>10.032</v>
      </c>
      <c r="AM28" s="3"/>
      <c r="AN28" s="3"/>
    </row>
    <row r="29" spans="1:40" ht="15.75">
      <c r="A29" s="99"/>
      <c r="B29" s="99"/>
      <c r="C29" s="230"/>
      <c r="D29" s="230"/>
      <c r="E29" s="231"/>
      <c r="F29" s="231"/>
      <c r="G29" s="231"/>
      <c r="H29" s="231"/>
      <c r="I29" s="230"/>
      <c r="J29" s="230"/>
      <c r="K29" s="231"/>
      <c r="L29" s="231"/>
      <c r="M29" s="231"/>
      <c r="N29" s="231"/>
      <c r="O29" s="230"/>
      <c r="P29" s="230"/>
      <c r="Q29" s="231"/>
      <c r="R29" s="231"/>
      <c r="S29" s="231"/>
      <c r="T29" s="231"/>
      <c r="U29" s="230"/>
      <c r="V29" s="230"/>
      <c r="W29" s="232"/>
      <c r="X29" s="232"/>
      <c r="Y29" s="232"/>
      <c r="Z29" s="231"/>
      <c r="AA29" s="148"/>
      <c r="AB29" s="148"/>
      <c r="AC29" s="178"/>
      <c r="AD29" s="178"/>
      <c r="AE29" s="178"/>
      <c r="AF29" s="179"/>
      <c r="AG29" s="257"/>
      <c r="AH29" s="230"/>
      <c r="AI29" s="232"/>
      <c r="AJ29" s="232"/>
      <c r="AK29" s="232"/>
      <c r="AL29" s="232"/>
      <c r="AM29" s="3"/>
      <c r="AN29" s="3"/>
    </row>
    <row r="30" spans="1:40" ht="15.75">
      <c r="A30" s="103" t="s">
        <v>12</v>
      </c>
      <c r="B30" s="210"/>
      <c r="C30" s="254">
        <f>C32+C33+C34</f>
        <v>0</v>
      </c>
      <c r="D30" s="254">
        <f t="shared" ref="D30:Z30" si="28">D32+D33+D34</f>
        <v>0</v>
      </c>
      <c r="E30" s="254">
        <f t="shared" si="28"/>
        <v>0</v>
      </c>
      <c r="F30" s="254">
        <f t="shared" si="28"/>
        <v>0</v>
      </c>
      <c r="G30" s="254">
        <f t="shared" si="28"/>
        <v>0</v>
      </c>
      <c r="H30" s="254">
        <f t="shared" si="28"/>
        <v>0</v>
      </c>
      <c r="I30" s="254">
        <f t="shared" si="28"/>
        <v>0</v>
      </c>
      <c r="J30" s="254">
        <f t="shared" si="28"/>
        <v>0</v>
      </c>
      <c r="K30" s="254">
        <f t="shared" si="28"/>
        <v>0</v>
      </c>
      <c r="L30" s="254">
        <f t="shared" si="28"/>
        <v>0</v>
      </c>
      <c r="M30" s="254">
        <f t="shared" si="28"/>
        <v>0</v>
      </c>
      <c r="N30" s="254">
        <f t="shared" si="28"/>
        <v>0</v>
      </c>
      <c r="O30" s="254">
        <f t="shared" si="28"/>
        <v>0</v>
      </c>
      <c r="P30" s="254">
        <f t="shared" si="28"/>
        <v>0</v>
      </c>
      <c r="Q30" s="254">
        <f t="shared" si="28"/>
        <v>0</v>
      </c>
      <c r="R30" s="254">
        <f t="shared" si="28"/>
        <v>0</v>
      </c>
      <c r="S30" s="254">
        <f t="shared" si="28"/>
        <v>0</v>
      </c>
      <c r="T30" s="254">
        <f t="shared" si="28"/>
        <v>0</v>
      </c>
      <c r="U30" s="254">
        <f t="shared" si="28"/>
        <v>367</v>
      </c>
      <c r="V30" s="254">
        <f t="shared" si="28"/>
        <v>352</v>
      </c>
      <c r="W30" s="254">
        <f t="shared" si="28"/>
        <v>345</v>
      </c>
      <c r="X30" s="254">
        <f t="shared" si="28"/>
        <v>345</v>
      </c>
      <c r="Y30" s="254">
        <f t="shared" si="28"/>
        <v>345</v>
      </c>
      <c r="Z30" s="254">
        <f t="shared" si="28"/>
        <v>345</v>
      </c>
      <c r="AA30" s="154">
        <f>(AG30*1000000)/U30/12</f>
        <v>22683.242506811988</v>
      </c>
      <c r="AB30" s="154">
        <f>(AH30*1000000)/V30/12</f>
        <v>23301.373106060608</v>
      </c>
      <c r="AC30" s="154">
        <f>(AI30*1000000)/W30/12</f>
        <v>24260.869565217392</v>
      </c>
      <c r="AD30" s="154">
        <f>(AJ30*1000000)/X30/12</f>
        <v>24504.830917874395</v>
      </c>
      <c r="AE30" s="154">
        <f>(AK30*1000000)/Y30/12</f>
        <v>24628.019323671499</v>
      </c>
      <c r="AF30" s="137">
        <f t="shared" si="27"/>
        <v>24768.115942028988</v>
      </c>
      <c r="AG30" s="233">
        <f>AG32+AG33+AG34</f>
        <v>99.896999999999991</v>
      </c>
      <c r="AH30" s="233">
        <f t="shared" ref="AH30:AL30" si="29">AH32+AH33+AH34</f>
        <v>98.424999999999997</v>
      </c>
      <c r="AI30" s="233">
        <f t="shared" si="29"/>
        <v>100.44</v>
      </c>
      <c r="AJ30" s="233">
        <f t="shared" si="29"/>
        <v>101.44999999999999</v>
      </c>
      <c r="AK30" s="233">
        <f t="shared" si="29"/>
        <v>101.96</v>
      </c>
      <c r="AL30" s="233">
        <f t="shared" si="29"/>
        <v>102.54</v>
      </c>
      <c r="AM30" s="3"/>
      <c r="AN30" s="3"/>
    </row>
    <row r="31" spans="1:40" ht="15.75">
      <c r="A31" s="105" t="s">
        <v>97</v>
      </c>
      <c r="B31" s="211"/>
      <c r="C31" s="226"/>
      <c r="D31" s="227"/>
      <c r="E31" s="228"/>
      <c r="F31" s="228"/>
      <c r="G31" s="228"/>
      <c r="H31" s="228"/>
      <c r="I31" s="227"/>
      <c r="J31" s="227"/>
      <c r="K31" s="228"/>
      <c r="L31" s="228"/>
      <c r="M31" s="228"/>
      <c r="N31" s="228"/>
      <c r="O31" s="227"/>
      <c r="P31" s="227"/>
      <c r="Q31" s="228"/>
      <c r="R31" s="228"/>
      <c r="S31" s="228"/>
      <c r="T31" s="228"/>
      <c r="U31" s="227"/>
      <c r="V31" s="227"/>
      <c r="W31" s="229"/>
      <c r="X31" s="229"/>
      <c r="Y31" s="229"/>
      <c r="Z31" s="228"/>
      <c r="AA31" s="157"/>
      <c r="AB31" s="157"/>
      <c r="AC31" s="158"/>
      <c r="AD31" s="158"/>
      <c r="AE31" s="158"/>
      <c r="AF31" s="159"/>
      <c r="AG31" s="226"/>
      <c r="AH31" s="227"/>
      <c r="AI31" s="229"/>
      <c r="AJ31" s="229"/>
      <c r="AK31" s="229"/>
      <c r="AL31" s="229"/>
      <c r="AM31" s="3"/>
      <c r="AN31" s="3"/>
    </row>
    <row r="32" spans="1:40" ht="15.75">
      <c r="A32" s="186" t="s">
        <v>234</v>
      </c>
      <c r="B32" s="97" t="s">
        <v>310</v>
      </c>
      <c r="C32" s="226">
        <v>0</v>
      </c>
      <c r="D32" s="227">
        <v>0</v>
      </c>
      <c r="E32" s="228">
        <v>0</v>
      </c>
      <c r="F32" s="228">
        <v>0</v>
      </c>
      <c r="G32" s="228">
        <v>0</v>
      </c>
      <c r="H32" s="228">
        <v>0</v>
      </c>
      <c r="I32" s="227">
        <v>0</v>
      </c>
      <c r="J32" s="227">
        <v>0</v>
      </c>
      <c r="K32" s="228">
        <v>0</v>
      </c>
      <c r="L32" s="228">
        <v>0</v>
      </c>
      <c r="M32" s="228">
        <v>0</v>
      </c>
      <c r="N32" s="228">
        <v>0</v>
      </c>
      <c r="O32" s="227">
        <v>0</v>
      </c>
      <c r="P32" s="227">
        <v>0</v>
      </c>
      <c r="Q32" s="228">
        <v>0</v>
      </c>
      <c r="R32" s="228">
        <v>0</v>
      </c>
      <c r="S32" s="228">
        <v>0</v>
      </c>
      <c r="T32" s="228">
        <v>0</v>
      </c>
      <c r="U32" s="227">
        <v>123</v>
      </c>
      <c r="V32" s="227">
        <v>120</v>
      </c>
      <c r="W32" s="229">
        <v>124</v>
      </c>
      <c r="X32" s="229">
        <v>124</v>
      </c>
      <c r="Y32" s="229">
        <v>124</v>
      </c>
      <c r="Z32" s="228">
        <v>124</v>
      </c>
      <c r="AA32" s="157">
        <f t="shared" ref="AA32:AE35" si="30">(AG32*1000000)/U32/12</f>
        <v>14163.279132791327</v>
      </c>
      <c r="AB32" s="157">
        <f t="shared" si="30"/>
        <v>16047.916666666666</v>
      </c>
      <c r="AC32" s="158">
        <f t="shared" si="30"/>
        <v>16048.387096774195</v>
      </c>
      <c r="AD32" s="158">
        <f t="shared" si="30"/>
        <v>16297.04301075269</v>
      </c>
      <c r="AE32" s="158">
        <f t="shared" si="30"/>
        <v>16384.408602150539</v>
      </c>
      <c r="AF32" s="159">
        <f t="shared" si="27"/>
        <v>16505.376344086024</v>
      </c>
      <c r="AG32" s="227">
        <v>20.905000000000001</v>
      </c>
      <c r="AH32" s="227">
        <v>23.109000000000002</v>
      </c>
      <c r="AI32" s="248">
        <v>23.88</v>
      </c>
      <c r="AJ32" s="248">
        <v>24.25</v>
      </c>
      <c r="AK32" s="248">
        <v>24.38</v>
      </c>
      <c r="AL32" s="248">
        <v>24.56</v>
      </c>
      <c r="AM32" s="3"/>
      <c r="AN32" s="3"/>
    </row>
    <row r="33" spans="1:40" ht="15.75">
      <c r="A33" s="186" t="s">
        <v>235</v>
      </c>
      <c r="B33" s="97" t="s">
        <v>310</v>
      </c>
      <c r="C33" s="226">
        <v>0</v>
      </c>
      <c r="D33" s="227">
        <v>0</v>
      </c>
      <c r="E33" s="228">
        <v>0</v>
      </c>
      <c r="F33" s="228">
        <v>0</v>
      </c>
      <c r="G33" s="228">
        <v>0</v>
      </c>
      <c r="H33" s="228">
        <v>0</v>
      </c>
      <c r="I33" s="227">
        <v>0</v>
      </c>
      <c r="J33" s="227">
        <v>0</v>
      </c>
      <c r="K33" s="228">
        <v>0</v>
      </c>
      <c r="L33" s="228">
        <v>0</v>
      </c>
      <c r="M33" s="228">
        <v>0</v>
      </c>
      <c r="N33" s="228">
        <v>0</v>
      </c>
      <c r="O33" s="227">
        <v>0</v>
      </c>
      <c r="P33" s="227">
        <v>0</v>
      </c>
      <c r="Q33" s="228">
        <v>0</v>
      </c>
      <c r="R33" s="228">
        <v>0</v>
      </c>
      <c r="S33" s="228">
        <v>0</v>
      </c>
      <c r="T33" s="228">
        <v>0</v>
      </c>
      <c r="U33" s="227">
        <v>20</v>
      </c>
      <c r="V33" s="227">
        <v>12</v>
      </c>
      <c r="W33" s="229">
        <v>11</v>
      </c>
      <c r="X33" s="229">
        <v>11</v>
      </c>
      <c r="Y33" s="229">
        <v>11</v>
      </c>
      <c r="Z33" s="228">
        <v>11</v>
      </c>
      <c r="AA33" s="157">
        <f t="shared" si="30"/>
        <v>25054.166666666668</v>
      </c>
      <c r="AB33" s="157">
        <f t="shared" si="30"/>
        <v>26152.777777777777</v>
      </c>
      <c r="AC33" s="158">
        <f t="shared" si="30"/>
        <v>26212.121212121212</v>
      </c>
      <c r="AD33" s="158">
        <f t="shared" ref="AD33" si="31">(AJ33*1000000)/X33/12</f>
        <v>27272.727272727276</v>
      </c>
      <c r="AE33" s="158">
        <f t="shared" ref="AE33" si="32">(AK33*1000000)/Y33/12</f>
        <v>28636.363636363636</v>
      </c>
      <c r="AF33" s="158">
        <f t="shared" si="27"/>
        <v>30303.030303030304</v>
      </c>
      <c r="AG33" s="227">
        <v>6.0129999999999999</v>
      </c>
      <c r="AH33" s="227">
        <v>3.766</v>
      </c>
      <c r="AI33" s="248">
        <v>3.46</v>
      </c>
      <c r="AJ33" s="248">
        <v>3.6</v>
      </c>
      <c r="AK33" s="248">
        <v>3.78</v>
      </c>
      <c r="AL33" s="248">
        <v>4</v>
      </c>
      <c r="AM33" s="3"/>
      <c r="AN33" s="3"/>
    </row>
    <row r="34" spans="1:40" ht="15.75">
      <c r="A34" s="99" t="s">
        <v>236</v>
      </c>
      <c r="B34" s="218" t="s">
        <v>310</v>
      </c>
      <c r="C34" s="230">
        <v>0</v>
      </c>
      <c r="D34" s="230">
        <v>0</v>
      </c>
      <c r="E34" s="231">
        <v>0</v>
      </c>
      <c r="F34" s="231">
        <v>0</v>
      </c>
      <c r="G34" s="231">
        <v>0</v>
      </c>
      <c r="H34" s="231">
        <v>0</v>
      </c>
      <c r="I34" s="230">
        <v>0</v>
      </c>
      <c r="J34" s="230">
        <v>0</v>
      </c>
      <c r="K34" s="231">
        <v>0</v>
      </c>
      <c r="L34" s="231">
        <v>0</v>
      </c>
      <c r="M34" s="231">
        <v>0</v>
      </c>
      <c r="N34" s="231">
        <v>0</v>
      </c>
      <c r="O34" s="230">
        <v>0</v>
      </c>
      <c r="P34" s="230">
        <v>0</v>
      </c>
      <c r="Q34" s="231">
        <v>0</v>
      </c>
      <c r="R34" s="231">
        <v>0</v>
      </c>
      <c r="S34" s="231">
        <v>0</v>
      </c>
      <c r="T34" s="231">
        <v>0</v>
      </c>
      <c r="U34" s="230">
        <v>224</v>
      </c>
      <c r="V34" s="230">
        <v>220</v>
      </c>
      <c r="W34" s="232">
        <v>210</v>
      </c>
      <c r="X34" s="232">
        <v>210</v>
      </c>
      <c r="Y34" s="232">
        <v>210</v>
      </c>
      <c r="Z34" s="231">
        <v>210</v>
      </c>
      <c r="AA34" s="157">
        <f t="shared" si="30"/>
        <v>27149.925595238095</v>
      </c>
      <c r="AB34" s="148">
        <f t="shared" si="30"/>
        <v>27102.272727272724</v>
      </c>
      <c r="AC34" s="178">
        <f t="shared" si="30"/>
        <v>29007.936507936509</v>
      </c>
      <c r="AD34" s="178">
        <f t="shared" si="30"/>
        <v>29206.349206349205</v>
      </c>
      <c r="AE34" s="178">
        <f t="shared" si="30"/>
        <v>29285.714285714286</v>
      </c>
      <c r="AF34" s="179">
        <f t="shared" si="27"/>
        <v>29357.142857142855</v>
      </c>
      <c r="AG34" s="256">
        <v>72.978999999999999</v>
      </c>
      <c r="AH34" s="256">
        <v>71.55</v>
      </c>
      <c r="AI34" s="258">
        <v>73.099999999999994</v>
      </c>
      <c r="AJ34" s="258">
        <v>73.599999999999994</v>
      </c>
      <c r="AK34" s="258">
        <v>73.8</v>
      </c>
      <c r="AL34" s="258">
        <v>73.98</v>
      </c>
      <c r="AM34" s="3"/>
      <c r="AN34" s="3"/>
    </row>
    <row r="35" spans="1:40" ht="15.75">
      <c r="A35" s="103" t="s">
        <v>13</v>
      </c>
      <c r="B35" s="210"/>
      <c r="C35" s="152">
        <f>C37+C38+C39+C40+C41+C42+C43+C44</f>
        <v>364.024</v>
      </c>
      <c r="D35" s="152">
        <f t="shared" ref="D35:Z35" si="33">D37+D38+D39+D40+D41+D42+D43+D44</f>
        <v>363.346</v>
      </c>
      <c r="E35" s="152">
        <f t="shared" si="33"/>
        <v>382.80099999999999</v>
      </c>
      <c r="F35" s="152">
        <f t="shared" si="33"/>
        <v>386.10899999999998</v>
      </c>
      <c r="G35" s="152">
        <f t="shared" si="33"/>
        <v>388.06299999999999</v>
      </c>
      <c r="H35" s="152">
        <f t="shared" si="33"/>
        <v>399.93799999999999</v>
      </c>
      <c r="I35" s="152">
        <f t="shared" si="33"/>
        <v>364.024</v>
      </c>
      <c r="J35" s="152">
        <f t="shared" si="33"/>
        <v>363.346</v>
      </c>
      <c r="K35" s="152">
        <f t="shared" si="33"/>
        <v>382.80099999999999</v>
      </c>
      <c r="L35" s="152">
        <f t="shared" si="33"/>
        <v>386.10899999999998</v>
      </c>
      <c r="M35" s="152">
        <f t="shared" si="33"/>
        <v>388.06299999999999</v>
      </c>
      <c r="N35" s="152">
        <f t="shared" si="33"/>
        <v>399.93799999999999</v>
      </c>
      <c r="O35" s="152">
        <f t="shared" si="33"/>
        <v>84.411000000000001</v>
      </c>
      <c r="P35" s="152">
        <f t="shared" si="33"/>
        <v>70.442000000000007</v>
      </c>
      <c r="Q35" s="152">
        <f t="shared" si="33"/>
        <v>60.097999999999999</v>
      </c>
      <c r="R35" s="152">
        <f t="shared" si="33"/>
        <v>59.317999999999998</v>
      </c>
      <c r="S35" s="152">
        <f t="shared" si="33"/>
        <v>59.518000000000001</v>
      </c>
      <c r="T35" s="152">
        <f t="shared" si="33"/>
        <v>65.893000000000001</v>
      </c>
      <c r="U35" s="153">
        <f t="shared" si="33"/>
        <v>437</v>
      </c>
      <c r="V35" s="153">
        <f t="shared" si="33"/>
        <v>409</v>
      </c>
      <c r="W35" s="153">
        <f t="shared" si="33"/>
        <v>430</v>
      </c>
      <c r="X35" s="153">
        <f t="shared" si="33"/>
        <v>421</v>
      </c>
      <c r="Y35" s="153">
        <f t="shared" si="33"/>
        <v>417</v>
      </c>
      <c r="Z35" s="153">
        <f t="shared" si="33"/>
        <v>418</v>
      </c>
      <c r="AA35" s="154">
        <f t="shared" si="30"/>
        <v>18182.684973302821</v>
      </c>
      <c r="AB35" s="154">
        <f t="shared" si="30"/>
        <v>19406.682966585166</v>
      </c>
      <c r="AC35" s="154">
        <f t="shared" si="30"/>
        <v>18996.317829457366</v>
      </c>
      <c r="AD35" s="154">
        <f t="shared" si="30"/>
        <v>19607.680126682502</v>
      </c>
      <c r="AE35" s="154">
        <f t="shared" si="30"/>
        <v>20392.486011191042</v>
      </c>
      <c r="AF35" s="137">
        <f t="shared" si="27"/>
        <v>20835.526315789473</v>
      </c>
      <c r="AG35" s="233">
        <f>AG37+AG38+AG39+AG40+AG41+AG42+AG43+AG44</f>
        <v>95.35</v>
      </c>
      <c r="AH35" s="233">
        <f t="shared" ref="AH35:AL35" si="34">AH37+AH38+AH39+AH40+AH41+AH42+AH43+AH44</f>
        <v>95.24799999999999</v>
      </c>
      <c r="AI35" s="233">
        <f t="shared" si="34"/>
        <v>98.021000000000015</v>
      </c>
      <c r="AJ35" s="233">
        <f t="shared" si="34"/>
        <v>99.057999999999993</v>
      </c>
      <c r="AK35" s="233">
        <f t="shared" si="34"/>
        <v>102.04399999999998</v>
      </c>
      <c r="AL35" s="233">
        <f t="shared" si="34"/>
        <v>104.511</v>
      </c>
      <c r="AM35" s="3"/>
      <c r="AN35" s="3"/>
    </row>
    <row r="36" spans="1:40" ht="15.75">
      <c r="A36" s="105" t="s">
        <v>97</v>
      </c>
      <c r="B36" s="211"/>
      <c r="C36" s="140"/>
      <c r="D36" s="141"/>
      <c r="E36" s="26"/>
      <c r="F36" s="26"/>
      <c r="G36" s="26"/>
      <c r="H36" s="26"/>
      <c r="I36" s="141"/>
      <c r="J36" s="141"/>
      <c r="K36" s="26"/>
      <c r="L36" s="26"/>
      <c r="M36" s="26"/>
      <c r="N36" s="26"/>
      <c r="O36" s="141"/>
      <c r="P36" s="141"/>
      <c r="Q36" s="26"/>
      <c r="R36" s="26"/>
      <c r="S36" s="26"/>
      <c r="T36" s="26"/>
      <c r="U36" s="141"/>
      <c r="V36" s="141"/>
      <c r="W36" s="27"/>
      <c r="X36" s="27"/>
      <c r="Y36" s="27"/>
      <c r="Z36" s="26"/>
      <c r="AA36" s="157"/>
      <c r="AB36" s="157"/>
      <c r="AC36" s="158"/>
      <c r="AD36" s="158"/>
      <c r="AE36" s="158"/>
      <c r="AF36" s="175"/>
      <c r="AG36" s="140"/>
      <c r="AH36" s="141"/>
      <c r="AI36" s="27"/>
      <c r="AJ36" s="27"/>
      <c r="AK36" s="27"/>
      <c r="AL36" s="27"/>
      <c r="AM36" s="3"/>
      <c r="AN36" s="3"/>
    </row>
    <row r="37" spans="1:40" ht="15.75">
      <c r="A37" s="97" t="s">
        <v>237</v>
      </c>
      <c r="B37" s="97" t="s">
        <v>318</v>
      </c>
      <c r="C37" s="238">
        <v>90.12</v>
      </c>
      <c r="D37" s="238">
        <v>103.664</v>
      </c>
      <c r="E37" s="248">
        <v>125.11799999999999</v>
      </c>
      <c r="F37" s="237">
        <v>126.84699999999999</v>
      </c>
      <c r="G37" s="237">
        <v>126.84699999999999</v>
      </c>
      <c r="H37" s="237">
        <v>136.44900000000001</v>
      </c>
      <c r="I37" s="238">
        <v>90.12</v>
      </c>
      <c r="J37" s="238">
        <v>103.664</v>
      </c>
      <c r="K37" s="248">
        <v>125.11799999999999</v>
      </c>
      <c r="L37" s="237">
        <v>126.84699999999999</v>
      </c>
      <c r="M37" s="237">
        <v>126.84699999999999</v>
      </c>
      <c r="N37" s="237">
        <v>136.44900000000001</v>
      </c>
      <c r="O37" s="238">
        <v>17.256</v>
      </c>
      <c r="P37" s="238">
        <v>22.108000000000001</v>
      </c>
      <c r="Q37" s="237">
        <v>25.518000000000001</v>
      </c>
      <c r="R37" s="237">
        <v>24.718</v>
      </c>
      <c r="S37" s="237">
        <v>24.718</v>
      </c>
      <c r="T37" s="237">
        <v>30.893000000000001</v>
      </c>
      <c r="U37" s="227">
        <v>143</v>
      </c>
      <c r="V37" s="227">
        <v>133</v>
      </c>
      <c r="W37" s="229">
        <v>134</v>
      </c>
      <c r="X37" s="229">
        <v>135</v>
      </c>
      <c r="Y37" s="228">
        <v>136</v>
      </c>
      <c r="Z37" s="228">
        <v>137</v>
      </c>
      <c r="AA37" s="157">
        <f t="shared" ref="AA37:AF42" si="35">(AG37*1000000)/U37/12</f>
        <v>15571.678321678322</v>
      </c>
      <c r="AB37" s="157">
        <f t="shared" si="35"/>
        <v>16750</v>
      </c>
      <c r="AC37" s="158">
        <f t="shared" si="35"/>
        <v>16930.348258706468</v>
      </c>
      <c r="AD37" s="158">
        <f t="shared" si="35"/>
        <v>17120.987654320987</v>
      </c>
      <c r="AE37" s="158">
        <f t="shared" si="35"/>
        <v>17129.289215686276</v>
      </c>
      <c r="AF37" s="159">
        <f t="shared" si="35"/>
        <v>17143.552311435524</v>
      </c>
      <c r="AG37" s="238">
        <v>26.721</v>
      </c>
      <c r="AH37" s="238">
        <v>26.733000000000001</v>
      </c>
      <c r="AI37" s="248">
        <v>27.224</v>
      </c>
      <c r="AJ37" s="248">
        <v>27.736000000000001</v>
      </c>
      <c r="AK37" s="248">
        <v>27.954999999999998</v>
      </c>
      <c r="AL37" s="248">
        <v>28.184000000000001</v>
      </c>
      <c r="AM37" s="3"/>
      <c r="AN37" s="3"/>
    </row>
    <row r="38" spans="1:40" ht="15.75">
      <c r="A38" s="97" t="s">
        <v>238</v>
      </c>
      <c r="B38" s="97" t="s">
        <v>310</v>
      </c>
      <c r="C38" s="227">
        <v>0</v>
      </c>
      <c r="D38" s="227">
        <v>0</v>
      </c>
      <c r="E38" s="229">
        <v>0</v>
      </c>
      <c r="F38" s="228">
        <v>0</v>
      </c>
      <c r="G38" s="228">
        <v>0</v>
      </c>
      <c r="H38" s="228">
        <v>0</v>
      </c>
      <c r="I38" s="227">
        <v>0</v>
      </c>
      <c r="J38" s="227">
        <v>0</v>
      </c>
      <c r="K38" s="228">
        <v>0</v>
      </c>
      <c r="L38" s="228">
        <v>0</v>
      </c>
      <c r="M38" s="228">
        <v>0</v>
      </c>
      <c r="N38" s="228">
        <v>0</v>
      </c>
      <c r="O38" s="227">
        <v>0</v>
      </c>
      <c r="P38" s="227">
        <v>0</v>
      </c>
      <c r="Q38" s="228">
        <v>0</v>
      </c>
      <c r="R38" s="228">
        <v>0</v>
      </c>
      <c r="S38" s="228">
        <v>0</v>
      </c>
      <c r="T38" s="228">
        <v>0</v>
      </c>
      <c r="U38" s="227">
        <v>38</v>
      </c>
      <c r="V38" s="227">
        <v>35</v>
      </c>
      <c r="W38" s="229">
        <v>35</v>
      </c>
      <c r="X38" s="229">
        <v>35</v>
      </c>
      <c r="Y38" s="228">
        <v>35</v>
      </c>
      <c r="Z38" s="228">
        <v>35</v>
      </c>
      <c r="AA38" s="157">
        <f t="shared" si="35"/>
        <v>12289.473684210527</v>
      </c>
      <c r="AB38" s="168">
        <f t="shared" si="35"/>
        <v>12380.952380952382</v>
      </c>
      <c r="AC38" s="169">
        <f t="shared" si="35"/>
        <v>13095.238095238094</v>
      </c>
      <c r="AD38" s="169">
        <f t="shared" si="35"/>
        <v>13333.333333333334</v>
      </c>
      <c r="AE38" s="169">
        <f t="shared" si="35"/>
        <v>13809.523809523809</v>
      </c>
      <c r="AF38" s="170">
        <f t="shared" si="35"/>
        <v>14285.714285714284</v>
      </c>
      <c r="AG38" s="238">
        <v>5.6040000000000001</v>
      </c>
      <c r="AH38" s="238">
        <v>5.2</v>
      </c>
      <c r="AI38" s="248">
        <v>5.5</v>
      </c>
      <c r="AJ38" s="248">
        <v>5.6</v>
      </c>
      <c r="AK38" s="248">
        <v>5.8</v>
      </c>
      <c r="AL38" s="248">
        <v>6</v>
      </c>
      <c r="AM38" s="3"/>
      <c r="AN38" s="3"/>
    </row>
    <row r="39" spans="1:40" ht="15.75">
      <c r="A39" s="97" t="s">
        <v>239</v>
      </c>
      <c r="B39" s="97" t="s">
        <v>310</v>
      </c>
      <c r="C39" s="227">
        <v>0</v>
      </c>
      <c r="D39" s="227">
        <v>0</v>
      </c>
      <c r="E39" s="229">
        <v>0</v>
      </c>
      <c r="F39" s="228">
        <v>0</v>
      </c>
      <c r="G39" s="228">
        <v>0</v>
      </c>
      <c r="H39" s="228">
        <v>0</v>
      </c>
      <c r="I39" s="227">
        <v>0</v>
      </c>
      <c r="J39" s="227">
        <v>0</v>
      </c>
      <c r="K39" s="228">
        <v>0</v>
      </c>
      <c r="L39" s="228">
        <v>0</v>
      </c>
      <c r="M39" s="228">
        <v>0</v>
      </c>
      <c r="N39" s="228">
        <v>0</v>
      </c>
      <c r="O39" s="227">
        <v>0</v>
      </c>
      <c r="P39" s="227">
        <v>0</v>
      </c>
      <c r="Q39" s="228">
        <v>0</v>
      </c>
      <c r="R39" s="228">
        <v>0</v>
      </c>
      <c r="S39" s="228">
        <v>0</v>
      </c>
      <c r="T39" s="228">
        <v>0</v>
      </c>
      <c r="U39" s="227">
        <v>4</v>
      </c>
      <c r="V39" s="227">
        <v>4</v>
      </c>
      <c r="W39" s="229">
        <v>4</v>
      </c>
      <c r="X39" s="229">
        <v>4</v>
      </c>
      <c r="Y39" s="228">
        <v>4</v>
      </c>
      <c r="Z39" s="228">
        <v>4</v>
      </c>
      <c r="AA39" s="173">
        <f t="shared" si="35"/>
        <v>12895.833333333334</v>
      </c>
      <c r="AB39" s="173">
        <f t="shared" si="35"/>
        <v>12770.833333333334</v>
      </c>
      <c r="AC39" s="174">
        <f t="shared" si="35"/>
        <v>13541.666666666666</v>
      </c>
      <c r="AD39" s="174">
        <f t="shared" si="35"/>
        <v>14270.833333333334</v>
      </c>
      <c r="AE39" s="174">
        <f t="shared" si="35"/>
        <v>14583.333333333334</v>
      </c>
      <c r="AF39" s="170">
        <f t="shared" si="35"/>
        <v>15625</v>
      </c>
      <c r="AG39" s="227">
        <v>0.61899999999999999</v>
      </c>
      <c r="AH39" s="227">
        <v>0.61299999999999999</v>
      </c>
      <c r="AI39" s="248">
        <v>0.65</v>
      </c>
      <c r="AJ39" s="229">
        <v>0.68500000000000005</v>
      </c>
      <c r="AK39" s="248">
        <v>0.7</v>
      </c>
      <c r="AL39" s="248">
        <v>0.75</v>
      </c>
      <c r="AM39" s="3"/>
      <c r="AN39" s="3"/>
    </row>
    <row r="40" spans="1:40" ht="47.25">
      <c r="A40" s="97" t="s">
        <v>240</v>
      </c>
      <c r="B40" s="97" t="s">
        <v>310</v>
      </c>
      <c r="C40" s="227">
        <v>0</v>
      </c>
      <c r="D40" s="227">
        <v>0</v>
      </c>
      <c r="E40" s="229">
        <v>0</v>
      </c>
      <c r="F40" s="228">
        <v>0</v>
      </c>
      <c r="G40" s="228">
        <v>0</v>
      </c>
      <c r="H40" s="228">
        <v>0</v>
      </c>
      <c r="I40" s="227">
        <v>0</v>
      </c>
      <c r="J40" s="227">
        <v>0</v>
      </c>
      <c r="K40" s="228">
        <v>0</v>
      </c>
      <c r="L40" s="228">
        <v>0</v>
      </c>
      <c r="M40" s="228">
        <v>0</v>
      </c>
      <c r="N40" s="228">
        <v>0</v>
      </c>
      <c r="O40" s="227">
        <v>0</v>
      </c>
      <c r="P40" s="227">
        <v>0</v>
      </c>
      <c r="Q40" s="228">
        <v>0</v>
      </c>
      <c r="R40" s="228">
        <v>0</v>
      </c>
      <c r="S40" s="228">
        <v>0</v>
      </c>
      <c r="T40" s="228">
        <v>0</v>
      </c>
      <c r="U40" s="227">
        <v>7</v>
      </c>
      <c r="V40" s="227">
        <v>6</v>
      </c>
      <c r="W40" s="229">
        <v>6</v>
      </c>
      <c r="X40" s="229">
        <v>6</v>
      </c>
      <c r="Y40" s="228">
        <v>6</v>
      </c>
      <c r="Z40" s="228">
        <v>6</v>
      </c>
      <c r="AA40" s="173">
        <f t="shared" si="35"/>
        <v>7154.7619047619046</v>
      </c>
      <c r="AB40" s="173">
        <f t="shared" si="35"/>
        <v>10152.777777777777</v>
      </c>
      <c r="AC40" s="174">
        <f t="shared" si="35"/>
        <v>10152.777777777777</v>
      </c>
      <c r="AD40" s="174">
        <f t="shared" si="35"/>
        <v>10833.333333333334</v>
      </c>
      <c r="AE40" s="174">
        <f t="shared" si="35"/>
        <v>11111.111111111111</v>
      </c>
      <c r="AF40" s="175">
        <f t="shared" si="35"/>
        <v>11944.444444444445</v>
      </c>
      <c r="AG40" s="227">
        <v>0.60099999999999998</v>
      </c>
      <c r="AH40" s="227">
        <v>0.73099999999999998</v>
      </c>
      <c r="AI40" s="248">
        <v>0.73099999999999998</v>
      </c>
      <c r="AJ40" s="248">
        <v>0.78</v>
      </c>
      <c r="AK40" s="248">
        <v>0.8</v>
      </c>
      <c r="AL40" s="248">
        <v>0.86</v>
      </c>
      <c r="AM40" s="3"/>
      <c r="AN40" s="3"/>
    </row>
    <row r="41" spans="1:40" ht="31.5">
      <c r="A41" s="97" t="s">
        <v>241</v>
      </c>
      <c r="B41" s="97" t="s">
        <v>310</v>
      </c>
      <c r="C41" s="227">
        <v>6.5259999999999998</v>
      </c>
      <c r="D41" s="227">
        <v>7.3879999999999999</v>
      </c>
      <c r="E41" s="248">
        <v>7.8929999999999998</v>
      </c>
      <c r="F41" s="237">
        <v>9.4719999999999995</v>
      </c>
      <c r="G41" s="237">
        <v>11.366</v>
      </c>
      <c r="H41" s="237">
        <v>13.638999999999999</v>
      </c>
      <c r="I41" s="227">
        <v>6.5259999999999998</v>
      </c>
      <c r="J41" s="227">
        <v>7.3879999999999999</v>
      </c>
      <c r="K41" s="248">
        <v>7.8929999999999998</v>
      </c>
      <c r="L41" s="237">
        <v>9.4719999999999995</v>
      </c>
      <c r="M41" s="237">
        <v>11.366</v>
      </c>
      <c r="N41" s="237">
        <v>13.638999999999999</v>
      </c>
      <c r="O41" s="227">
        <v>0</v>
      </c>
      <c r="P41" s="227">
        <v>0</v>
      </c>
      <c r="Q41" s="228">
        <v>0</v>
      </c>
      <c r="R41" s="228">
        <v>0</v>
      </c>
      <c r="S41" s="228">
        <v>0</v>
      </c>
      <c r="T41" s="228">
        <v>0</v>
      </c>
      <c r="U41" s="227">
        <v>26</v>
      </c>
      <c r="V41" s="227">
        <v>26</v>
      </c>
      <c r="W41" s="229">
        <v>26</v>
      </c>
      <c r="X41" s="229">
        <v>26</v>
      </c>
      <c r="Y41" s="228">
        <v>26</v>
      </c>
      <c r="Z41" s="228">
        <v>26</v>
      </c>
      <c r="AA41" s="173">
        <f t="shared" si="35"/>
        <v>15461.538461538461</v>
      </c>
      <c r="AB41" s="173">
        <f t="shared" si="35"/>
        <v>16487.179487179488</v>
      </c>
      <c r="AC41" s="174">
        <f t="shared" si="35"/>
        <v>19785.25641025641</v>
      </c>
      <c r="AD41" s="174">
        <f t="shared" si="35"/>
        <v>20535.25641025641</v>
      </c>
      <c r="AE41" s="174">
        <f t="shared" si="35"/>
        <v>28490.384615384613</v>
      </c>
      <c r="AF41" s="175">
        <f t="shared" si="35"/>
        <v>34189.102564102563</v>
      </c>
      <c r="AG41" s="227">
        <v>4.8239999999999998</v>
      </c>
      <c r="AH41" s="227">
        <v>5.1440000000000001</v>
      </c>
      <c r="AI41" s="229">
        <v>6.173</v>
      </c>
      <c r="AJ41" s="248">
        <v>6.407</v>
      </c>
      <c r="AK41" s="229">
        <v>8.8889999999999993</v>
      </c>
      <c r="AL41" s="229">
        <v>10.667</v>
      </c>
      <c r="AM41" s="3"/>
      <c r="AN41" s="3"/>
    </row>
    <row r="42" spans="1:40" ht="15.75">
      <c r="A42" s="97" t="s">
        <v>368</v>
      </c>
      <c r="B42" s="97" t="s">
        <v>310</v>
      </c>
      <c r="C42" s="227">
        <v>267.37799999999999</v>
      </c>
      <c r="D42" s="227">
        <v>252.29400000000001</v>
      </c>
      <c r="E42" s="248">
        <v>249.79</v>
      </c>
      <c r="F42" s="237">
        <v>249.79</v>
      </c>
      <c r="G42" s="237">
        <v>249.85</v>
      </c>
      <c r="H42" s="237">
        <v>249.85</v>
      </c>
      <c r="I42" s="227">
        <v>267.37799999999999</v>
      </c>
      <c r="J42" s="227">
        <v>252.29400000000001</v>
      </c>
      <c r="K42" s="248">
        <v>249.79</v>
      </c>
      <c r="L42" s="237">
        <v>249.79</v>
      </c>
      <c r="M42" s="237">
        <v>249.85</v>
      </c>
      <c r="N42" s="237">
        <v>249.85</v>
      </c>
      <c r="O42" s="227">
        <v>67.155000000000001</v>
      </c>
      <c r="P42" s="227">
        <v>48.334000000000003</v>
      </c>
      <c r="Q42" s="237">
        <v>34.58</v>
      </c>
      <c r="R42" s="237">
        <v>34.6</v>
      </c>
      <c r="S42" s="237">
        <v>34.799999999999997</v>
      </c>
      <c r="T42" s="237">
        <v>35</v>
      </c>
      <c r="U42" s="227">
        <v>219</v>
      </c>
      <c r="V42" s="227">
        <v>205</v>
      </c>
      <c r="W42" s="229">
        <v>225</v>
      </c>
      <c r="X42" s="229">
        <v>215</v>
      </c>
      <c r="Y42" s="228">
        <v>210</v>
      </c>
      <c r="Z42" s="228">
        <v>210</v>
      </c>
      <c r="AA42" s="173">
        <f t="shared" si="35"/>
        <v>21682.267884322679</v>
      </c>
      <c r="AB42" s="173">
        <f t="shared" si="35"/>
        <v>23100.406504065042</v>
      </c>
      <c r="AC42" s="174">
        <f t="shared" si="35"/>
        <v>21386.296296296296</v>
      </c>
      <c r="AD42" s="174">
        <f t="shared" si="35"/>
        <v>22422.480620155038</v>
      </c>
      <c r="AE42" s="174">
        <f t="shared" si="35"/>
        <v>22976.190476190477</v>
      </c>
      <c r="AF42" s="175">
        <f t="shared" si="35"/>
        <v>23035.714285714286</v>
      </c>
      <c r="AG42" s="227">
        <v>56.981000000000002</v>
      </c>
      <c r="AH42" s="227">
        <v>56.826999999999998</v>
      </c>
      <c r="AI42" s="248">
        <v>57.743000000000002</v>
      </c>
      <c r="AJ42" s="248">
        <v>57.85</v>
      </c>
      <c r="AK42" s="248">
        <v>57.9</v>
      </c>
      <c r="AL42" s="248">
        <v>58.05</v>
      </c>
      <c r="AM42" s="3"/>
      <c r="AN42" s="3"/>
    </row>
    <row r="43" spans="1:40" ht="15.75">
      <c r="A43" s="97"/>
      <c r="B43" s="97"/>
      <c r="C43" s="227"/>
      <c r="D43" s="227"/>
      <c r="E43" s="228"/>
      <c r="F43" s="228"/>
      <c r="G43" s="228"/>
      <c r="H43" s="228"/>
      <c r="I43" s="227"/>
      <c r="J43" s="227"/>
      <c r="K43" s="228"/>
      <c r="L43" s="228"/>
      <c r="M43" s="228"/>
      <c r="N43" s="228"/>
      <c r="O43" s="252"/>
      <c r="P43" s="252"/>
      <c r="Q43" s="272"/>
      <c r="R43" s="272"/>
      <c r="S43" s="272"/>
      <c r="T43" s="272"/>
      <c r="U43" s="227"/>
      <c r="V43" s="227"/>
      <c r="W43" s="229"/>
      <c r="X43" s="229"/>
      <c r="Y43" s="228"/>
      <c r="Z43" s="228"/>
      <c r="AA43" s="187"/>
      <c r="AB43" s="187"/>
      <c r="AC43" s="188"/>
      <c r="AD43" s="188"/>
      <c r="AE43" s="188"/>
      <c r="AF43" s="189"/>
      <c r="AG43" s="227"/>
      <c r="AH43" s="227"/>
      <c r="AI43" s="253"/>
      <c r="AJ43" s="253"/>
      <c r="AK43" s="253"/>
      <c r="AL43" s="253"/>
      <c r="AM43" s="3"/>
      <c r="AN43" s="3"/>
    </row>
    <row r="44" spans="1:40" ht="15.75">
      <c r="A44" s="99"/>
      <c r="B44" s="99"/>
      <c r="C44" s="259"/>
      <c r="D44" s="259"/>
      <c r="E44" s="260"/>
      <c r="F44" s="261"/>
      <c r="G44" s="261"/>
      <c r="H44" s="261"/>
      <c r="I44" s="259"/>
      <c r="J44" s="259"/>
      <c r="K44" s="260"/>
      <c r="L44" s="261"/>
      <c r="M44" s="261"/>
      <c r="N44" s="261"/>
      <c r="O44" s="259"/>
      <c r="P44" s="262"/>
      <c r="Q44" s="261"/>
      <c r="R44" s="261"/>
      <c r="S44" s="261"/>
      <c r="T44" s="261"/>
      <c r="U44" s="259"/>
      <c r="V44" s="259"/>
      <c r="W44" s="263"/>
      <c r="X44" s="263"/>
      <c r="Y44" s="263"/>
      <c r="Z44" s="261"/>
      <c r="AA44" s="187"/>
      <c r="AB44" s="187"/>
      <c r="AC44" s="188"/>
      <c r="AD44" s="188"/>
      <c r="AE44" s="188"/>
      <c r="AF44" s="189"/>
      <c r="AG44" s="259"/>
      <c r="AH44" s="259"/>
      <c r="AI44" s="232"/>
      <c r="AJ44" s="232"/>
      <c r="AK44" s="264"/>
      <c r="AL44" s="264"/>
      <c r="AM44" s="3"/>
      <c r="AN44" s="3"/>
    </row>
    <row r="45" spans="1:40" ht="47.25">
      <c r="A45" s="98" t="s">
        <v>92</v>
      </c>
      <c r="B45" s="210"/>
      <c r="C45" s="233">
        <f>C47+C48+C49</f>
        <v>20.43</v>
      </c>
      <c r="D45" s="233">
        <f t="shared" ref="D45:Z45" si="36">D47+D48+D49</f>
        <v>21.059000000000001</v>
      </c>
      <c r="E45" s="233">
        <f t="shared" si="36"/>
        <v>46.3</v>
      </c>
      <c r="F45" s="233">
        <f t="shared" si="36"/>
        <v>45</v>
      </c>
      <c r="G45" s="233">
        <f t="shared" si="36"/>
        <v>39</v>
      </c>
      <c r="H45" s="233">
        <f t="shared" si="36"/>
        <v>41</v>
      </c>
      <c r="I45" s="254">
        <f t="shared" si="36"/>
        <v>20.43</v>
      </c>
      <c r="J45" s="233">
        <f t="shared" si="36"/>
        <v>21.059000000000001</v>
      </c>
      <c r="K45" s="233">
        <f t="shared" si="36"/>
        <v>46.3</v>
      </c>
      <c r="L45" s="233">
        <f t="shared" si="36"/>
        <v>45</v>
      </c>
      <c r="M45" s="233">
        <f t="shared" si="36"/>
        <v>39</v>
      </c>
      <c r="N45" s="233">
        <f t="shared" si="36"/>
        <v>41</v>
      </c>
      <c r="O45" s="254">
        <f t="shared" si="36"/>
        <v>0</v>
      </c>
      <c r="P45" s="254">
        <f t="shared" si="36"/>
        <v>0</v>
      </c>
      <c r="Q45" s="233">
        <f t="shared" si="36"/>
        <v>0.1</v>
      </c>
      <c r="R45" s="233">
        <f t="shared" si="36"/>
        <v>0.15</v>
      </c>
      <c r="S45" s="233">
        <f t="shared" si="36"/>
        <v>0.1</v>
      </c>
      <c r="T45" s="233">
        <f t="shared" si="36"/>
        <v>0.15</v>
      </c>
      <c r="U45" s="254">
        <f t="shared" si="36"/>
        <v>124</v>
      </c>
      <c r="V45" s="254">
        <f t="shared" si="36"/>
        <v>121</v>
      </c>
      <c r="W45" s="254">
        <f t="shared" si="36"/>
        <v>120</v>
      </c>
      <c r="X45" s="254">
        <f t="shared" si="36"/>
        <v>120</v>
      </c>
      <c r="Y45" s="254">
        <f t="shared" si="36"/>
        <v>121</v>
      </c>
      <c r="Z45" s="254">
        <f t="shared" si="36"/>
        <v>121</v>
      </c>
      <c r="AA45" s="137">
        <f>(AG45*1000000)/U45/12</f>
        <v>19956.317204301075</v>
      </c>
      <c r="AB45" s="154">
        <f>(AH45*1000000)/V45/12</f>
        <v>20323.002754820936</v>
      </c>
      <c r="AC45" s="154">
        <f>(AI45*1000000)/W45/12</f>
        <v>22326.388888888891</v>
      </c>
      <c r="AD45" s="154">
        <f>(AJ45*1000000)/X45/12</f>
        <v>22743.055555555558</v>
      </c>
      <c r="AE45" s="154">
        <f>(AK45*1000000)/Y45/12</f>
        <v>23622.589531680442</v>
      </c>
      <c r="AF45" s="137">
        <f t="shared" si="27"/>
        <v>23691.460055096421</v>
      </c>
      <c r="AG45" s="233">
        <f>AG47+AG48+AG49</f>
        <v>29.695</v>
      </c>
      <c r="AH45" s="233">
        <f t="shared" ref="AH45:AL45" si="37">AH47+AH48+AH49</f>
        <v>29.509</v>
      </c>
      <c r="AI45" s="233">
        <f t="shared" si="37"/>
        <v>32.15</v>
      </c>
      <c r="AJ45" s="233">
        <f t="shared" si="37"/>
        <v>32.75</v>
      </c>
      <c r="AK45" s="233">
        <f t="shared" si="37"/>
        <v>34.299999999999997</v>
      </c>
      <c r="AL45" s="233">
        <f t="shared" si="37"/>
        <v>34.4</v>
      </c>
      <c r="AM45" s="3"/>
      <c r="AN45" s="3"/>
    </row>
    <row r="46" spans="1:40" ht="15.75">
      <c r="A46" s="105" t="s">
        <v>97</v>
      </c>
      <c r="B46" s="211"/>
      <c r="C46" s="227"/>
      <c r="D46" s="227"/>
      <c r="E46" s="228"/>
      <c r="F46" s="228"/>
      <c r="G46" s="228"/>
      <c r="H46" s="228"/>
      <c r="I46" s="227"/>
      <c r="J46" s="227"/>
      <c r="K46" s="228"/>
      <c r="L46" s="228"/>
      <c r="M46" s="228"/>
      <c r="N46" s="228"/>
      <c r="O46" s="227"/>
      <c r="P46" s="227"/>
      <c r="Q46" s="228"/>
      <c r="R46" s="228"/>
      <c r="S46" s="228"/>
      <c r="T46" s="228"/>
      <c r="U46" s="227"/>
      <c r="V46" s="227"/>
      <c r="W46" s="229"/>
      <c r="X46" s="229"/>
      <c r="Y46" s="229"/>
      <c r="Z46" s="228"/>
      <c r="AA46" s="157"/>
      <c r="AB46" s="157"/>
      <c r="AC46" s="158"/>
      <c r="AD46" s="158"/>
      <c r="AE46" s="158"/>
      <c r="AF46" s="159"/>
      <c r="AG46" s="226"/>
      <c r="AH46" s="227"/>
      <c r="AI46" s="229"/>
      <c r="AJ46" s="229"/>
      <c r="AK46" s="229"/>
      <c r="AL46" s="229"/>
      <c r="AM46" s="3"/>
      <c r="AN46" s="3"/>
    </row>
    <row r="47" spans="1:40" ht="15.75">
      <c r="A47" s="97" t="s">
        <v>242</v>
      </c>
      <c r="B47" s="97" t="s">
        <v>319</v>
      </c>
      <c r="C47" s="238">
        <v>20.43</v>
      </c>
      <c r="D47" s="227">
        <v>21.059000000000001</v>
      </c>
      <c r="E47" s="248">
        <v>46.3</v>
      </c>
      <c r="F47" s="237">
        <v>45</v>
      </c>
      <c r="G47" s="237">
        <v>39</v>
      </c>
      <c r="H47" s="237">
        <v>41</v>
      </c>
      <c r="I47" s="238">
        <v>20.43</v>
      </c>
      <c r="J47" s="238">
        <v>21.059000000000001</v>
      </c>
      <c r="K47" s="237">
        <v>46.3</v>
      </c>
      <c r="L47" s="237">
        <v>45</v>
      </c>
      <c r="M47" s="237">
        <v>39</v>
      </c>
      <c r="N47" s="237">
        <v>41</v>
      </c>
      <c r="O47" s="227">
        <v>0</v>
      </c>
      <c r="P47" s="227">
        <v>0</v>
      </c>
      <c r="Q47" s="237">
        <v>0.1</v>
      </c>
      <c r="R47" s="237">
        <v>0.15</v>
      </c>
      <c r="S47" s="237">
        <v>0.1</v>
      </c>
      <c r="T47" s="237">
        <v>0.15</v>
      </c>
      <c r="U47" s="227">
        <v>94</v>
      </c>
      <c r="V47" s="227">
        <v>87</v>
      </c>
      <c r="W47" s="229">
        <v>84</v>
      </c>
      <c r="X47" s="229">
        <v>84</v>
      </c>
      <c r="Y47" s="229">
        <v>85</v>
      </c>
      <c r="Z47" s="228">
        <v>85</v>
      </c>
      <c r="AA47" s="173">
        <f t="shared" ref="AA47:AF48" si="38">(AG47*1000000)/U47/12</f>
        <v>19722.517730496453</v>
      </c>
      <c r="AB47" s="173">
        <f t="shared" si="38"/>
        <v>20736.590038314174</v>
      </c>
      <c r="AC47" s="174">
        <f t="shared" si="38"/>
        <v>23313.49206349206</v>
      </c>
      <c r="AD47" s="174">
        <f t="shared" si="38"/>
        <v>23809.523809523813</v>
      </c>
      <c r="AE47" s="174">
        <f t="shared" si="38"/>
        <v>25000</v>
      </c>
      <c r="AF47" s="175">
        <f t="shared" si="38"/>
        <v>25000</v>
      </c>
      <c r="AG47" s="238">
        <v>22.247</v>
      </c>
      <c r="AH47" s="238">
        <v>21.649000000000001</v>
      </c>
      <c r="AI47" s="248">
        <v>23.5</v>
      </c>
      <c r="AJ47" s="248">
        <v>24</v>
      </c>
      <c r="AK47" s="248">
        <v>25.5</v>
      </c>
      <c r="AL47" s="248">
        <v>25.5</v>
      </c>
      <c r="AM47" s="3"/>
      <c r="AN47" s="3"/>
    </row>
    <row r="48" spans="1:40" ht="31.5">
      <c r="A48" s="97" t="s">
        <v>243</v>
      </c>
      <c r="B48" s="97" t="s">
        <v>310</v>
      </c>
      <c r="C48" s="227">
        <v>0</v>
      </c>
      <c r="D48" s="227">
        <v>0</v>
      </c>
      <c r="E48" s="228">
        <v>0</v>
      </c>
      <c r="F48" s="228">
        <v>0</v>
      </c>
      <c r="G48" s="228">
        <v>0</v>
      </c>
      <c r="H48" s="228">
        <v>0</v>
      </c>
      <c r="I48" s="227">
        <v>0</v>
      </c>
      <c r="J48" s="227">
        <v>0</v>
      </c>
      <c r="K48" s="228">
        <v>0</v>
      </c>
      <c r="L48" s="228">
        <v>0</v>
      </c>
      <c r="M48" s="228">
        <v>0</v>
      </c>
      <c r="N48" s="228">
        <v>0</v>
      </c>
      <c r="O48" s="227">
        <v>0</v>
      </c>
      <c r="P48" s="227">
        <v>0</v>
      </c>
      <c r="Q48" s="228">
        <v>0</v>
      </c>
      <c r="R48" s="228">
        <v>0</v>
      </c>
      <c r="S48" s="228">
        <v>0</v>
      </c>
      <c r="T48" s="273">
        <v>0</v>
      </c>
      <c r="U48" s="227">
        <v>30</v>
      </c>
      <c r="V48" s="227">
        <v>34</v>
      </c>
      <c r="W48" s="229">
        <v>36</v>
      </c>
      <c r="X48" s="229">
        <v>36</v>
      </c>
      <c r="Y48" s="229">
        <v>36</v>
      </c>
      <c r="Z48" s="228">
        <v>36</v>
      </c>
      <c r="AA48" s="173">
        <f t="shared" si="38"/>
        <v>20688.888888888887</v>
      </c>
      <c r="AB48" s="173">
        <f t="shared" si="38"/>
        <v>19264.705882352941</v>
      </c>
      <c r="AC48" s="174">
        <f t="shared" si="38"/>
        <v>20023.14814814815</v>
      </c>
      <c r="AD48" s="174">
        <f t="shared" si="38"/>
        <v>20254.629629629631</v>
      </c>
      <c r="AE48" s="174">
        <f t="shared" si="38"/>
        <v>20370.370370370369</v>
      </c>
      <c r="AF48" s="175">
        <f t="shared" si="38"/>
        <v>20601.85185185185</v>
      </c>
      <c r="AG48" s="238">
        <v>7.4480000000000004</v>
      </c>
      <c r="AH48" s="238">
        <v>7.86</v>
      </c>
      <c r="AI48" s="274">
        <v>8.65</v>
      </c>
      <c r="AJ48" s="248">
        <v>8.75</v>
      </c>
      <c r="AK48" s="248">
        <v>8.8000000000000007</v>
      </c>
      <c r="AL48" s="248">
        <v>8.9</v>
      </c>
      <c r="AM48" s="3"/>
      <c r="AN48" s="3"/>
    </row>
    <row r="49" spans="1:40" ht="15.75">
      <c r="A49" s="99"/>
      <c r="B49" s="99"/>
      <c r="C49" s="259"/>
      <c r="D49" s="259"/>
      <c r="E49" s="261"/>
      <c r="F49" s="261"/>
      <c r="G49" s="261"/>
      <c r="H49" s="261"/>
      <c r="I49" s="259"/>
      <c r="J49" s="259"/>
      <c r="K49" s="261"/>
      <c r="L49" s="261"/>
      <c r="M49" s="261"/>
      <c r="N49" s="261"/>
      <c r="O49" s="259"/>
      <c r="P49" s="259"/>
      <c r="Q49" s="261"/>
      <c r="R49" s="261"/>
      <c r="S49" s="261"/>
      <c r="T49" s="261"/>
      <c r="U49" s="259"/>
      <c r="V49" s="259"/>
      <c r="W49" s="263"/>
      <c r="X49" s="263"/>
      <c r="Y49" s="263"/>
      <c r="Z49" s="261"/>
      <c r="AA49" s="148"/>
      <c r="AB49" s="148"/>
      <c r="AC49" s="178"/>
      <c r="AD49" s="178"/>
      <c r="AE49" s="178"/>
      <c r="AF49" s="179"/>
      <c r="AG49" s="262"/>
      <c r="AH49" s="262"/>
      <c r="AI49" s="275"/>
      <c r="AJ49" s="258"/>
      <c r="AK49" s="258"/>
      <c r="AL49" s="258"/>
      <c r="AM49" s="3"/>
      <c r="AN49" s="3"/>
    </row>
    <row r="50" spans="1:40" ht="15.75">
      <c r="A50" s="103" t="s">
        <v>14</v>
      </c>
      <c r="B50" s="210"/>
      <c r="C50" s="233">
        <f>C52+C53+C54+C55+C56+C57+C58</f>
        <v>180.82999999999998</v>
      </c>
      <c r="D50" s="233">
        <f t="shared" ref="D50:Z50" si="39">D52+D53+D54+D55+D56+D57+D58</f>
        <v>188.73499999999999</v>
      </c>
      <c r="E50" s="233">
        <f t="shared" si="39"/>
        <v>190.68600000000004</v>
      </c>
      <c r="F50" s="233">
        <f t="shared" si="39"/>
        <v>197.80600000000001</v>
      </c>
      <c r="G50" s="233">
        <f t="shared" si="39"/>
        <v>208.91400000000002</v>
      </c>
      <c r="H50" s="233">
        <f t="shared" si="39"/>
        <v>219.40000000000003</v>
      </c>
      <c r="I50" s="233">
        <f t="shared" si="39"/>
        <v>180.82999999999998</v>
      </c>
      <c r="J50" s="233">
        <f t="shared" si="39"/>
        <v>188.73499999999999</v>
      </c>
      <c r="K50" s="233">
        <f t="shared" si="39"/>
        <v>190.68600000000004</v>
      </c>
      <c r="L50" s="233">
        <f t="shared" si="39"/>
        <v>197.80600000000001</v>
      </c>
      <c r="M50" s="233">
        <f t="shared" si="39"/>
        <v>208.91400000000002</v>
      </c>
      <c r="N50" s="233">
        <f t="shared" si="39"/>
        <v>219.40000000000003</v>
      </c>
      <c r="O50" s="233">
        <f t="shared" si="39"/>
        <v>2.3070000000000004</v>
      </c>
      <c r="P50" s="233">
        <f t="shared" si="39"/>
        <v>3.4340000000000002</v>
      </c>
      <c r="Q50" s="233">
        <f t="shared" si="39"/>
        <v>3.6880000000000002</v>
      </c>
      <c r="R50" s="233">
        <f t="shared" si="39"/>
        <v>3.8800000000000003</v>
      </c>
      <c r="S50" s="233">
        <f t="shared" si="39"/>
        <v>4.0780000000000003</v>
      </c>
      <c r="T50" s="233">
        <f t="shared" si="39"/>
        <v>4.2619999999999996</v>
      </c>
      <c r="U50" s="153">
        <f t="shared" si="39"/>
        <v>223</v>
      </c>
      <c r="V50" s="153">
        <f t="shared" si="39"/>
        <v>207</v>
      </c>
      <c r="W50" s="153">
        <f t="shared" si="39"/>
        <v>191</v>
      </c>
      <c r="X50" s="153">
        <f t="shared" si="39"/>
        <v>188</v>
      </c>
      <c r="Y50" s="153">
        <f t="shared" si="39"/>
        <v>188</v>
      </c>
      <c r="Z50" s="153">
        <f t="shared" si="39"/>
        <v>188</v>
      </c>
      <c r="AA50" s="154">
        <f>(AG50*1000000)/U50/12</f>
        <v>10946.188340807175</v>
      </c>
      <c r="AB50" s="154">
        <f>(AH50*1000000)/V50/12</f>
        <v>11775.362318840578</v>
      </c>
      <c r="AC50" s="154">
        <f>(AI50*1000000)/W50/12</f>
        <v>12389.179755671903</v>
      </c>
      <c r="AD50" s="154">
        <f>(AJ50*1000000)/X50/12</f>
        <v>13245.124113475176</v>
      </c>
      <c r="AE50" s="154">
        <f>(AK50*1000000)/Y50/12</f>
        <v>13835.106382978724</v>
      </c>
      <c r="AF50" s="137">
        <f t="shared" si="27"/>
        <v>14352.393617021275</v>
      </c>
      <c r="AG50" s="233">
        <f>AG52+AG53+AG54+AG55+AG56+AG57+AG58</f>
        <v>29.292000000000002</v>
      </c>
      <c r="AH50" s="233">
        <f t="shared" ref="AH50:AL50" si="40">AH52+AH53+AH54+AH55+AH56+AH57+AH58</f>
        <v>29.25</v>
      </c>
      <c r="AI50" s="233">
        <f t="shared" si="40"/>
        <v>28.396000000000001</v>
      </c>
      <c r="AJ50" s="233">
        <f t="shared" si="40"/>
        <v>29.881</v>
      </c>
      <c r="AK50" s="233">
        <f t="shared" si="40"/>
        <v>31.212</v>
      </c>
      <c r="AL50" s="233">
        <f t="shared" si="40"/>
        <v>32.378999999999998</v>
      </c>
      <c r="AM50" s="3"/>
      <c r="AN50" s="3"/>
    </row>
    <row r="51" spans="1:40" ht="15.75">
      <c r="A51" s="105" t="s">
        <v>97</v>
      </c>
      <c r="B51" s="211"/>
      <c r="C51" s="226"/>
      <c r="D51" s="227"/>
      <c r="E51" s="228"/>
      <c r="F51" s="228"/>
      <c r="G51" s="228"/>
      <c r="H51" s="228"/>
      <c r="I51" s="227"/>
      <c r="J51" s="227"/>
      <c r="K51" s="228"/>
      <c r="L51" s="228"/>
      <c r="M51" s="228"/>
      <c r="N51" s="228"/>
      <c r="O51" s="227"/>
      <c r="P51" s="227"/>
      <c r="Q51" s="228"/>
      <c r="R51" s="228"/>
      <c r="S51" s="228"/>
      <c r="T51" s="228"/>
      <c r="U51" s="227"/>
      <c r="V51" s="227"/>
      <c r="W51" s="229"/>
      <c r="X51" s="229"/>
      <c r="Y51" s="229"/>
      <c r="Z51" s="228"/>
      <c r="AA51" s="157"/>
      <c r="AB51" s="157"/>
      <c r="AC51" s="158"/>
      <c r="AD51" s="158"/>
      <c r="AE51" s="158"/>
      <c r="AF51" s="159"/>
      <c r="AG51" s="226"/>
      <c r="AH51" s="227"/>
      <c r="AI51" s="229"/>
      <c r="AJ51" s="229"/>
      <c r="AK51" s="229"/>
      <c r="AL51" s="229"/>
      <c r="AM51" s="3"/>
      <c r="AN51" s="3"/>
    </row>
    <row r="52" spans="1:40" ht="15.75">
      <c r="A52" s="97" t="s">
        <v>244</v>
      </c>
      <c r="B52" s="97" t="s">
        <v>317</v>
      </c>
      <c r="C52" s="238">
        <v>89.417000000000002</v>
      </c>
      <c r="D52" s="238">
        <v>87.74</v>
      </c>
      <c r="E52" s="248">
        <v>93</v>
      </c>
      <c r="F52" s="237">
        <v>95</v>
      </c>
      <c r="G52" s="237">
        <v>100</v>
      </c>
      <c r="H52" s="237">
        <v>105</v>
      </c>
      <c r="I52" s="238">
        <v>89.417000000000002</v>
      </c>
      <c r="J52" s="238">
        <v>87.74</v>
      </c>
      <c r="K52" s="237">
        <v>93</v>
      </c>
      <c r="L52" s="237">
        <v>95</v>
      </c>
      <c r="M52" s="237">
        <v>100</v>
      </c>
      <c r="N52" s="237">
        <v>105</v>
      </c>
      <c r="O52" s="238">
        <v>0.65</v>
      </c>
      <c r="P52" s="238">
        <v>0.7</v>
      </c>
      <c r="Q52" s="237">
        <v>0.75</v>
      </c>
      <c r="R52" s="237">
        <v>0.8</v>
      </c>
      <c r="S52" s="237">
        <v>0.85</v>
      </c>
      <c r="T52" s="237">
        <v>0.9</v>
      </c>
      <c r="U52" s="227">
        <v>70</v>
      </c>
      <c r="V52" s="227">
        <v>67</v>
      </c>
      <c r="W52" s="272">
        <v>67</v>
      </c>
      <c r="X52" s="272">
        <v>70</v>
      </c>
      <c r="Y52" s="272">
        <v>70</v>
      </c>
      <c r="Z52" s="272">
        <v>70</v>
      </c>
      <c r="AA52" s="157">
        <f t="shared" ref="AA52:AE57" si="41">(AG52*1000000)/U52/12</f>
        <v>13270.238095238094</v>
      </c>
      <c r="AB52" s="157">
        <f t="shared" si="41"/>
        <v>14400.497512437811</v>
      </c>
      <c r="AC52" s="158">
        <f t="shared" si="41"/>
        <v>14925.373134328358</v>
      </c>
      <c r="AD52" s="158">
        <f t="shared" si="41"/>
        <v>15476.190476190475</v>
      </c>
      <c r="AE52" s="158">
        <f t="shared" si="41"/>
        <v>16071.428571428572</v>
      </c>
      <c r="AF52" s="159">
        <f t="shared" si="27"/>
        <v>16666.666666666668</v>
      </c>
      <c r="AG52" s="227">
        <v>11.147</v>
      </c>
      <c r="AH52" s="227">
        <v>11.577999999999999</v>
      </c>
      <c r="AI52" s="248">
        <v>12</v>
      </c>
      <c r="AJ52" s="248">
        <v>13</v>
      </c>
      <c r="AK52" s="248">
        <v>13.5</v>
      </c>
      <c r="AL52" s="248">
        <v>14</v>
      </c>
      <c r="AM52" s="3"/>
      <c r="AN52" s="3"/>
    </row>
    <row r="53" spans="1:40" ht="15.75">
      <c r="A53" s="97" t="s">
        <v>245</v>
      </c>
      <c r="B53" s="97" t="s">
        <v>310</v>
      </c>
      <c r="C53" s="227">
        <v>1.2749999999999999</v>
      </c>
      <c r="D53" s="227">
        <v>0.81399999999999995</v>
      </c>
      <c r="E53" s="248">
        <v>0.9</v>
      </c>
      <c r="F53" s="237">
        <v>0.95</v>
      </c>
      <c r="G53" s="237">
        <v>0.95</v>
      </c>
      <c r="H53" s="237">
        <v>1</v>
      </c>
      <c r="I53" s="227">
        <v>1.2749999999999999</v>
      </c>
      <c r="J53" s="227">
        <v>0.81399999999999995</v>
      </c>
      <c r="K53" s="248">
        <v>0.9</v>
      </c>
      <c r="L53" s="237">
        <v>0.95</v>
      </c>
      <c r="M53" s="237">
        <v>0.95</v>
      </c>
      <c r="N53" s="237">
        <v>1</v>
      </c>
      <c r="O53" s="227">
        <v>0</v>
      </c>
      <c r="P53" s="227">
        <v>0</v>
      </c>
      <c r="Q53" s="228">
        <v>0</v>
      </c>
      <c r="R53" s="228">
        <v>0</v>
      </c>
      <c r="S53" s="228">
        <v>0</v>
      </c>
      <c r="T53" s="228">
        <v>0</v>
      </c>
      <c r="U53" s="227">
        <v>10</v>
      </c>
      <c r="V53" s="227">
        <v>8</v>
      </c>
      <c r="W53" s="229">
        <v>8</v>
      </c>
      <c r="X53" s="229">
        <v>8</v>
      </c>
      <c r="Y53" s="228">
        <v>8</v>
      </c>
      <c r="Z53" s="228">
        <v>8</v>
      </c>
      <c r="AA53" s="168">
        <f t="shared" si="41"/>
        <v>4850</v>
      </c>
      <c r="AB53" s="168">
        <f t="shared" si="41"/>
        <v>5572.916666666667</v>
      </c>
      <c r="AC53" s="169">
        <f t="shared" si="41"/>
        <v>5625</v>
      </c>
      <c r="AD53" s="169">
        <f t="shared" si="41"/>
        <v>5729.166666666667</v>
      </c>
      <c r="AE53" s="169">
        <f t="shared" si="41"/>
        <v>6145.833333333333</v>
      </c>
      <c r="AF53" s="170">
        <f t="shared" si="27"/>
        <v>6250</v>
      </c>
      <c r="AG53" s="227">
        <v>0.58199999999999996</v>
      </c>
      <c r="AH53" s="227">
        <v>0.53500000000000003</v>
      </c>
      <c r="AI53" s="248">
        <v>0.54</v>
      </c>
      <c r="AJ53" s="248">
        <v>0.55000000000000004</v>
      </c>
      <c r="AK53" s="248">
        <v>0.59</v>
      </c>
      <c r="AL53" s="248">
        <v>0.6</v>
      </c>
      <c r="AM53" s="3"/>
      <c r="AN53" s="3"/>
    </row>
    <row r="54" spans="1:40" ht="15.75">
      <c r="A54" s="97" t="s">
        <v>246</v>
      </c>
      <c r="B54" s="97" t="s">
        <v>310</v>
      </c>
      <c r="C54" s="227">
        <v>17.908999999999999</v>
      </c>
      <c r="D54" s="227">
        <v>16.213000000000001</v>
      </c>
      <c r="E54" s="248">
        <v>17.184999999999999</v>
      </c>
      <c r="F54" s="237">
        <v>18.216000000000001</v>
      </c>
      <c r="G54" s="237">
        <v>19.309000000000001</v>
      </c>
      <c r="H54" s="237">
        <v>20.46</v>
      </c>
      <c r="I54" s="227">
        <v>17.908999999999999</v>
      </c>
      <c r="J54" s="227">
        <v>16.213000000000001</v>
      </c>
      <c r="K54" s="248">
        <v>17.184999999999999</v>
      </c>
      <c r="L54" s="237">
        <v>18.216000000000001</v>
      </c>
      <c r="M54" s="237">
        <v>19.309000000000001</v>
      </c>
      <c r="N54" s="237">
        <v>20.46</v>
      </c>
      <c r="O54" s="227">
        <v>0.27500000000000002</v>
      </c>
      <c r="P54" s="227">
        <v>0.58599999999999997</v>
      </c>
      <c r="Q54" s="237">
        <v>0.62</v>
      </c>
      <c r="R54" s="237">
        <v>0.65</v>
      </c>
      <c r="S54" s="237">
        <v>0.67</v>
      </c>
      <c r="T54" s="237">
        <v>0.69</v>
      </c>
      <c r="U54" s="227">
        <v>36</v>
      </c>
      <c r="V54" s="227">
        <v>29</v>
      </c>
      <c r="W54" s="229">
        <v>29</v>
      </c>
      <c r="X54" s="229">
        <v>29</v>
      </c>
      <c r="Y54" s="228">
        <v>29</v>
      </c>
      <c r="Z54" s="228">
        <v>29</v>
      </c>
      <c r="AA54" s="173">
        <f t="shared" si="41"/>
        <v>9648.1481481481478</v>
      </c>
      <c r="AB54" s="173">
        <f t="shared" si="41"/>
        <v>7982.7586206896549</v>
      </c>
      <c r="AC54" s="174">
        <f t="shared" si="41"/>
        <v>8620.6896551724149</v>
      </c>
      <c r="AD54" s="174">
        <f t="shared" si="41"/>
        <v>8908.045977011494</v>
      </c>
      <c r="AE54" s="174">
        <f t="shared" si="41"/>
        <v>9051.7241379310344</v>
      </c>
      <c r="AF54" s="175">
        <f t="shared" si="27"/>
        <v>9195.4022988505749</v>
      </c>
      <c r="AG54" s="227">
        <v>4.1680000000000001</v>
      </c>
      <c r="AH54" s="227">
        <v>2.778</v>
      </c>
      <c r="AI54" s="248">
        <v>3</v>
      </c>
      <c r="AJ54" s="248">
        <v>3.1</v>
      </c>
      <c r="AK54" s="248">
        <v>3.15</v>
      </c>
      <c r="AL54" s="248">
        <v>3.2</v>
      </c>
      <c r="AM54" s="3"/>
      <c r="AN54" s="3"/>
    </row>
    <row r="55" spans="1:40" ht="15.75">
      <c r="A55" s="97" t="s">
        <v>247</v>
      </c>
      <c r="B55" s="97" t="s">
        <v>310</v>
      </c>
      <c r="C55" s="227">
        <v>53.429000000000002</v>
      </c>
      <c r="D55" s="227">
        <v>62.688000000000002</v>
      </c>
      <c r="E55" s="248">
        <v>66.510000000000005</v>
      </c>
      <c r="F55" s="237">
        <v>70.430000000000007</v>
      </c>
      <c r="G55" s="237">
        <v>74.44</v>
      </c>
      <c r="H55" s="237">
        <v>77.95</v>
      </c>
      <c r="I55" s="227">
        <v>53.429000000000002</v>
      </c>
      <c r="J55" s="227">
        <v>62.688000000000002</v>
      </c>
      <c r="K55" s="237">
        <v>66.510000000000005</v>
      </c>
      <c r="L55" s="237">
        <v>70.430000000000007</v>
      </c>
      <c r="M55" s="237">
        <v>74.44</v>
      </c>
      <c r="N55" s="237">
        <v>77.95</v>
      </c>
      <c r="O55" s="238">
        <v>1.097</v>
      </c>
      <c r="P55" s="238">
        <v>2.1480000000000001</v>
      </c>
      <c r="Q55" s="237">
        <v>2</v>
      </c>
      <c r="R55" s="237">
        <v>2.1</v>
      </c>
      <c r="S55" s="237">
        <v>2.2000000000000002</v>
      </c>
      <c r="T55" s="237">
        <v>2.2999999999999998</v>
      </c>
      <c r="U55" s="227">
        <v>75</v>
      </c>
      <c r="V55" s="227">
        <v>71</v>
      </c>
      <c r="W55" s="229">
        <v>67</v>
      </c>
      <c r="X55" s="229">
        <v>67</v>
      </c>
      <c r="Y55" s="228">
        <v>67</v>
      </c>
      <c r="Z55" s="228">
        <v>67</v>
      </c>
      <c r="AA55" s="173">
        <f t="shared" si="41"/>
        <v>10780</v>
      </c>
      <c r="AB55" s="173">
        <f t="shared" si="41"/>
        <v>11732.394366197184</v>
      </c>
      <c r="AC55" s="174">
        <f t="shared" si="41"/>
        <v>13191.542288557213</v>
      </c>
      <c r="AD55" s="175">
        <f t="shared" si="41"/>
        <v>13968.905472636818</v>
      </c>
      <c r="AE55" s="174">
        <f t="shared" si="41"/>
        <v>14766.169154228855</v>
      </c>
      <c r="AF55" s="175">
        <f t="shared" si="27"/>
        <v>15458.955223880597</v>
      </c>
      <c r="AG55" s="238">
        <v>9.702</v>
      </c>
      <c r="AH55" s="238">
        <v>9.9960000000000004</v>
      </c>
      <c r="AI55" s="229">
        <v>10.606</v>
      </c>
      <c r="AJ55" s="248">
        <v>11.231</v>
      </c>
      <c r="AK55" s="248">
        <v>11.872</v>
      </c>
      <c r="AL55" s="248">
        <v>12.429</v>
      </c>
      <c r="AM55" s="3"/>
      <c r="AN55" s="3"/>
    </row>
    <row r="56" spans="1:40" ht="15.75">
      <c r="A56" s="97" t="s">
        <v>248</v>
      </c>
      <c r="B56" s="97" t="s">
        <v>314</v>
      </c>
      <c r="C56" s="238">
        <v>10.63</v>
      </c>
      <c r="D56" s="238">
        <v>11.901</v>
      </c>
      <c r="E56" s="248">
        <v>12.71</v>
      </c>
      <c r="F56" s="237">
        <v>13.21</v>
      </c>
      <c r="G56" s="237">
        <v>14.215</v>
      </c>
      <c r="H56" s="237">
        <v>14.99</v>
      </c>
      <c r="I56" s="238">
        <v>10.63</v>
      </c>
      <c r="J56" s="238">
        <v>11.901</v>
      </c>
      <c r="K56" s="237">
        <v>12.71</v>
      </c>
      <c r="L56" s="237">
        <v>13.21</v>
      </c>
      <c r="M56" s="237">
        <v>14.215</v>
      </c>
      <c r="N56" s="237">
        <v>14.99</v>
      </c>
      <c r="O56" s="227">
        <v>0.28499999999999998</v>
      </c>
      <c r="P56" s="227">
        <v>0</v>
      </c>
      <c r="Q56" s="237">
        <v>0.318</v>
      </c>
      <c r="R56" s="237">
        <v>0.33</v>
      </c>
      <c r="S56" s="237">
        <v>0.35799999999999998</v>
      </c>
      <c r="T56" s="237">
        <v>0.372</v>
      </c>
      <c r="U56" s="227">
        <v>16</v>
      </c>
      <c r="V56" s="227">
        <v>17</v>
      </c>
      <c r="W56" s="229">
        <v>14</v>
      </c>
      <c r="X56" s="229">
        <v>14</v>
      </c>
      <c r="Y56" s="228">
        <v>14</v>
      </c>
      <c r="Z56" s="228">
        <v>14</v>
      </c>
      <c r="AA56" s="157">
        <f t="shared" si="41"/>
        <v>7901.041666666667</v>
      </c>
      <c r="AB56" s="157">
        <f t="shared" si="41"/>
        <v>8872.5490196078426</v>
      </c>
      <c r="AC56" s="158">
        <f t="shared" si="41"/>
        <v>11428.571428571428</v>
      </c>
      <c r="AD56" s="158">
        <f t="shared" si="41"/>
        <v>11904.761904761906</v>
      </c>
      <c r="AE56" s="158">
        <f t="shared" si="41"/>
        <v>12500</v>
      </c>
      <c r="AF56" s="159">
        <f t="shared" si="27"/>
        <v>12797.619047619048</v>
      </c>
      <c r="AG56" s="238">
        <v>1.5169999999999999</v>
      </c>
      <c r="AH56" s="238">
        <v>1.81</v>
      </c>
      <c r="AI56" s="248">
        <v>1.92</v>
      </c>
      <c r="AJ56" s="248">
        <v>2</v>
      </c>
      <c r="AK56" s="248">
        <v>2.1</v>
      </c>
      <c r="AL56" s="248">
        <v>2.15</v>
      </c>
      <c r="AM56" s="3"/>
      <c r="AN56" s="3"/>
    </row>
    <row r="57" spans="1:40" ht="31.5">
      <c r="A57" s="97" t="s">
        <v>249</v>
      </c>
      <c r="B57" s="97" t="s">
        <v>310</v>
      </c>
      <c r="C57" s="238">
        <v>8.17</v>
      </c>
      <c r="D57" s="238">
        <v>9.3789999999999996</v>
      </c>
      <c r="E57" s="248">
        <v>0.38100000000000001</v>
      </c>
      <c r="F57" s="272">
        <v>0</v>
      </c>
      <c r="G57" s="272">
        <v>0</v>
      </c>
      <c r="H57" s="272">
        <v>0</v>
      </c>
      <c r="I57" s="238">
        <v>8.17</v>
      </c>
      <c r="J57" s="238">
        <v>9.3789999999999996</v>
      </c>
      <c r="K57" s="248">
        <v>0.38100000000000001</v>
      </c>
      <c r="L57" s="272">
        <v>0</v>
      </c>
      <c r="M57" s="272">
        <v>0</v>
      </c>
      <c r="N57" s="272">
        <v>0</v>
      </c>
      <c r="O57" s="227">
        <v>0</v>
      </c>
      <c r="P57" s="227">
        <v>0</v>
      </c>
      <c r="Q57" s="228">
        <v>0</v>
      </c>
      <c r="R57" s="228">
        <v>0</v>
      </c>
      <c r="S57" s="228">
        <v>0</v>
      </c>
      <c r="T57" s="228">
        <v>0</v>
      </c>
      <c r="U57" s="227">
        <v>16</v>
      </c>
      <c r="V57" s="227">
        <v>15</v>
      </c>
      <c r="W57" s="229">
        <v>6</v>
      </c>
      <c r="X57" s="229">
        <v>0</v>
      </c>
      <c r="Y57" s="229">
        <v>0</v>
      </c>
      <c r="Z57" s="229">
        <v>0</v>
      </c>
      <c r="AA57" s="168">
        <f t="shared" si="41"/>
        <v>11333.333333333334</v>
      </c>
      <c r="AB57" s="168">
        <f t="shared" si="41"/>
        <v>14183.333333333334</v>
      </c>
      <c r="AC57" s="169">
        <f t="shared" si="41"/>
        <v>4583.333333333333</v>
      </c>
      <c r="AD57" s="169">
        <v>0</v>
      </c>
      <c r="AE57" s="169">
        <v>0</v>
      </c>
      <c r="AF57" s="169">
        <v>0</v>
      </c>
      <c r="AG57" s="227">
        <v>2.1760000000000002</v>
      </c>
      <c r="AH57" s="227">
        <v>2.5529999999999999</v>
      </c>
      <c r="AI57" s="248">
        <v>0.33</v>
      </c>
      <c r="AJ57" s="229">
        <v>0</v>
      </c>
      <c r="AK57" s="253">
        <v>0</v>
      </c>
      <c r="AL57" s="253">
        <v>0</v>
      </c>
      <c r="AM57" s="3"/>
      <c r="AN57" s="3"/>
    </row>
    <row r="58" spans="1:40" ht="15.75">
      <c r="A58" s="28"/>
      <c r="B58" s="218"/>
      <c r="C58" s="230"/>
      <c r="D58" s="230"/>
      <c r="E58" s="231"/>
      <c r="F58" s="231"/>
      <c r="G58" s="231"/>
      <c r="H58" s="231"/>
      <c r="I58" s="230"/>
      <c r="J58" s="230"/>
      <c r="K58" s="231"/>
      <c r="L58" s="231"/>
      <c r="M58" s="231"/>
      <c r="N58" s="231"/>
      <c r="O58" s="230"/>
      <c r="P58" s="230"/>
      <c r="Q58" s="231"/>
      <c r="R58" s="231"/>
      <c r="S58" s="231"/>
      <c r="T58" s="231"/>
      <c r="U58" s="230"/>
      <c r="V58" s="230"/>
      <c r="W58" s="232"/>
      <c r="X58" s="232"/>
      <c r="Y58" s="232"/>
      <c r="Z58" s="231"/>
      <c r="AA58" s="190"/>
      <c r="AB58" s="191"/>
      <c r="AC58" s="192"/>
      <c r="AD58" s="192"/>
      <c r="AE58" s="192"/>
      <c r="AF58" s="193"/>
      <c r="AG58" s="257"/>
      <c r="AH58" s="230"/>
      <c r="AI58" s="232"/>
      <c r="AJ58" s="232"/>
      <c r="AK58" s="232"/>
      <c r="AL58" s="232"/>
      <c r="AM58" s="3"/>
      <c r="AN58" s="3"/>
    </row>
    <row r="59" spans="1:40" ht="31.5">
      <c r="A59" s="103" t="s">
        <v>250</v>
      </c>
      <c r="B59" s="210"/>
      <c r="C59" s="254">
        <f>C61+C62</f>
        <v>0</v>
      </c>
      <c r="D59" s="254">
        <f t="shared" ref="D59:Z59" si="42">D61+D62</f>
        <v>0</v>
      </c>
      <c r="E59" s="254">
        <f t="shared" si="42"/>
        <v>0</v>
      </c>
      <c r="F59" s="254">
        <f t="shared" si="42"/>
        <v>0</v>
      </c>
      <c r="G59" s="254">
        <f t="shared" si="42"/>
        <v>0</v>
      </c>
      <c r="H59" s="254">
        <f t="shared" si="42"/>
        <v>0</v>
      </c>
      <c r="I59" s="254">
        <f t="shared" si="42"/>
        <v>0</v>
      </c>
      <c r="J59" s="254">
        <f t="shared" si="42"/>
        <v>0</v>
      </c>
      <c r="K59" s="254">
        <f t="shared" si="42"/>
        <v>0</v>
      </c>
      <c r="L59" s="254">
        <f t="shared" si="42"/>
        <v>0</v>
      </c>
      <c r="M59" s="254">
        <f t="shared" si="42"/>
        <v>0</v>
      </c>
      <c r="N59" s="254">
        <f t="shared" si="42"/>
        <v>0</v>
      </c>
      <c r="O59" s="254">
        <f t="shared" si="42"/>
        <v>0</v>
      </c>
      <c r="P59" s="254">
        <f t="shared" si="42"/>
        <v>0</v>
      </c>
      <c r="Q59" s="254">
        <f t="shared" si="42"/>
        <v>0</v>
      </c>
      <c r="R59" s="254">
        <f t="shared" si="42"/>
        <v>0</v>
      </c>
      <c r="S59" s="254">
        <f t="shared" si="42"/>
        <v>0</v>
      </c>
      <c r="T59" s="254">
        <f t="shared" si="42"/>
        <v>0</v>
      </c>
      <c r="U59" s="254">
        <f t="shared" si="42"/>
        <v>44</v>
      </c>
      <c r="V59" s="254">
        <f t="shared" si="42"/>
        <v>44</v>
      </c>
      <c r="W59" s="254">
        <f t="shared" si="42"/>
        <v>44</v>
      </c>
      <c r="X59" s="254">
        <f t="shared" si="42"/>
        <v>44</v>
      </c>
      <c r="Y59" s="254">
        <f t="shared" si="42"/>
        <v>44</v>
      </c>
      <c r="Z59" s="254">
        <f t="shared" si="42"/>
        <v>44</v>
      </c>
      <c r="AA59" s="194">
        <f>(AG59*1000000)/U59/12</f>
        <v>31632.57575757576</v>
      </c>
      <c r="AB59" s="194">
        <f>(AH59*1000000)/V59/12</f>
        <v>28846.590909090912</v>
      </c>
      <c r="AC59" s="194">
        <f>(AI59*1000000)/W59/12</f>
        <v>28958.333333333332</v>
      </c>
      <c r="AD59" s="194">
        <f>(AJ59*1000000)/X59/12</f>
        <v>29223.484848484848</v>
      </c>
      <c r="AE59" s="194">
        <f>(AK59*1000000)/Y59/12</f>
        <v>29488.636363636364</v>
      </c>
      <c r="AF59" s="195">
        <f t="shared" si="27"/>
        <v>30000</v>
      </c>
      <c r="AG59" s="254">
        <f>AG61+AG62</f>
        <v>16.702000000000002</v>
      </c>
      <c r="AH59" s="254">
        <f t="shared" ref="AH59:AL59" si="43">AH61+AH62</f>
        <v>15.231000000000002</v>
      </c>
      <c r="AI59" s="233">
        <f t="shared" si="43"/>
        <v>15.290000000000001</v>
      </c>
      <c r="AJ59" s="233">
        <f t="shared" si="43"/>
        <v>15.43</v>
      </c>
      <c r="AK59" s="233">
        <f t="shared" si="43"/>
        <v>15.57</v>
      </c>
      <c r="AL59" s="233">
        <f t="shared" si="43"/>
        <v>15.84</v>
      </c>
      <c r="AM59" s="3"/>
      <c r="AN59" s="3"/>
    </row>
    <row r="60" spans="1:40" ht="15.75">
      <c r="A60" s="105" t="s">
        <v>97</v>
      </c>
      <c r="B60" s="211"/>
      <c r="C60" s="226"/>
      <c r="D60" s="227"/>
      <c r="E60" s="228"/>
      <c r="F60" s="228"/>
      <c r="G60" s="228"/>
      <c r="H60" s="228"/>
      <c r="I60" s="227"/>
      <c r="J60" s="227"/>
      <c r="K60" s="228"/>
      <c r="L60" s="228"/>
      <c r="M60" s="228"/>
      <c r="N60" s="228"/>
      <c r="O60" s="227"/>
      <c r="P60" s="227"/>
      <c r="Q60" s="228"/>
      <c r="R60" s="228"/>
      <c r="S60" s="228"/>
      <c r="T60" s="228"/>
      <c r="U60" s="227"/>
      <c r="V60" s="227"/>
      <c r="W60" s="229"/>
      <c r="X60" s="229"/>
      <c r="Y60" s="229"/>
      <c r="Z60" s="228"/>
      <c r="AA60" s="173"/>
      <c r="AB60" s="173"/>
      <c r="AC60" s="174"/>
      <c r="AD60" s="174"/>
      <c r="AE60" s="174"/>
      <c r="AF60" s="175"/>
      <c r="AG60" s="226"/>
      <c r="AH60" s="227"/>
      <c r="AI60" s="229"/>
      <c r="AJ60" s="229"/>
      <c r="AK60" s="229"/>
      <c r="AL60" s="229"/>
      <c r="AM60" s="3"/>
      <c r="AN60" s="3"/>
    </row>
    <row r="61" spans="1:40" ht="15.75">
      <c r="A61" s="97" t="s">
        <v>251</v>
      </c>
      <c r="B61" s="97" t="s">
        <v>310</v>
      </c>
      <c r="C61" s="226">
        <v>0</v>
      </c>
      <c r="D61" s="227">
        <v>0</v>
      </c>
      <c r="E61" s="228">
        <v>0</v>
      </c>
      <c r="F61" s="228">
        <v>0</v>
      </c>
      <c r="G61" s="228">
        <v>0</v>
      </c>
      <c r="H61" s="228">
        <v>0</v>
      </c>
      <c r="I61" s="227">
        <v>0</v>
      </c>
      <c r="J61" s="227">
        <v>0</v>
      </c>
      <c r="K61" s="228">
        <v>0</v>
      </c>
      <c r="L61" s="228">
        <v>0</v>
      </c>
      <c r="M61" s="228">
        <v>0</v>
      </c>
      <c r="N61" s="228">
        <v>0</v>
      </c>
      <c r="O61" s="227">
        <v>0</v>
      </c>
      <c r="P61" s="227">
        <v>0</v>
      </c>
      <c r="Q61" s="228">
        <v>0</v>
      </c>
      <c r="R61" s="228">
        <v>0</v>
      </c>
      <c r="S61" s="228">
        <v>0</v>
      </c>
      <c r="T61" s="228">
        <v>0</v>
      </c>
      <c r="U61" s="227">
        <v>15</v>
      </c>
      <c r="V61" s="227">
        <v>15</v>
      </c>
      <c r="W61" s="229">
        <v>15</v>
      </c>
      <c r="X61" s="229">
        <v>15</v>
      </c>
      <c r="Y61" s="229">
        <v>15</v>
      </c>
      <c r="Z61" s="228">
        <v>15</v>
      </c>
      <c r="AA61" s="157">
        <f t="shared" ref="AA61:AE63" si="44">(AG61*1000000)/U61/12</f>
        <v>29600</v>
      </c>
      <c r="AB61" s="157">
        <f t="shared" si="44"/>
        <v>29777.777777777777</v>
      </c>
      <c r="AC61" s="158">
        <f t="shared" si="44"/>
        <v>30000</v>
      </c>
      <c r="AD61" s="158">
        <f t="shared" si="44"/>
        <v>30444.444444444442</v>
      </c>
      <c r="AE61" s="158">
        <f t="shared" si="44"/>
        <v>30944.444444444442</v>
      </c>
      <c r="AF61" s="159">
        <f t="shared" si="27"/>
        <v>31333.333333333332</v>
      </c>
      <c r="AG61" s="227">
        <v>5.3280000000000003</v>
      </c>
      <c r="AH61" s="238">
        <v>5.36</v>
      </c>
      <c r="AI61" s="248">
        <v>5.4</v>
      </c>
      <c r="AJ61" s="248">
        <v>5.48</v>
      </c>
      <c r="AK61" s="248">
        <v>5.57</v>
      </c>
      <c r="AL61" s="248">
        <v>5.64</v>
      </c>
      <c r="AM61" s="3"/>
      <c r="AN61" s="3"/>
    </row>
    <row r="62" spans="1:40" ht="18.75" customHeight="1">
      <c r="A62" s="28" t="s">
        <v>252</v>
      </c>
      <c r="B62" s="218" t="s">
        <v>310</v>
      </c>
      <c r="C62" s="230">
        <v>0</v>
      </c>
      <c r="D62" s="230">
        <v>0</v>
      </c>
      <c r="E62" s="231">
        <v>0</v>
      </c>
      <c r="F62" s="231">
        <v>0</v>
      </c>
      <c r="G62" s="231">
        <v>0</v>
      </c>
      <c r="H62" s="231">
        <v>0</v>
      </c>
      <c r="I62" s="230">
        <v>0</v>
      </c>
      <c r="J62" s="230">
        <v>0</v>
      </c>
      <c r="K62" s="231">
        <v>0</v>
      </c>
      <c r="L62" s="231">
        <v>0</v>
      </c>
      <c r="M62" s="231">
        <v>0</v>
      </c>
      <c r="N62" s="231">
        <v>0</v>
      </c>
      <c r="O62" s="230">
        <v>0</v>
      </c>
      <c r="P62" s="230">
        <v>0</v>
      </c>
      <c r="Q62" s="231">
        <v>0</v>
      </c>
      <c r="R62" s="231">
        <v>0</v>
      </c>
      <c r="S62" s="231">
        <v>0</v>
      </c>
      <c r="T62" s="231">
        <v>0</v>
      </c>
      <c r="U62" s="230">
        <v>29</v>
      </c>
      <c r="V62" s="230">
        <v>29</v>
      </c>
      <c r="W62" s="232">
        <v>29</v>
      </c>
      <c r="X62" s="232">
        <v>29</v>
      </c>
      <c r="Y62" s="232">
        <v>29</v>
      </c>
      <c r="Z62" s="231">
        <v>29</v>
      </c>
      <c r="AA62" s="148">
        <f t="shared" si="44"/>
        <v>32683.908045977008</v>
      </c>
      <c r="AB62" s="148">
        <f t="shared" si="44"/>
        <v>28364.942528735632</v>
      </c>
      <c r="AC62" s="178">
        <f t="shared" si="44"/>
        <v>28419.540229885057</v>
      </c>
      <c r="AD62" s="178">
        <f t="shared" si="44"/>
        <v>28591.954022988506</v>
      </c>
      <c r="AE62" s="178">
        <f t="shared" si="44"/>
        <v>28735.632183908048</v>
      </c>
      <c r="AF62" s="179">
        <f t="shared" si="27"/>
        <v>29310.344827586207</v>
      </c>
      <c r="AG62" s="230">
        <v>11.374000000000001</v>
      </c>
      <c r="AH62" s="230">
        <v>9.8710000000000004</v>
      </c>
      <c r="AI62" s="258">
        <v>9.89</v>
      </c>
      <c r="AJ62" s="258">
        <v>9.9499999999999993</v>
      </c>
      <c r="AK62" s="258">
        <v>10</v>
      </c>
      <c r="AL62" s="258">
        <v>10.199999999999999</v>
      </c>
      <c r="AM62" s="3"/>
      <c r="AN62" s="3"/>
    </row>
    <row r="63" spans="1:40" ht="31.5">
      <c r="A63" s="103" t="s">
        <v>253</v>
      </c>
      <c r="B63" s="210"/>
      <c r="C63" s="254">
        <f>C65+C66</f>
        <v>0</v>
      </c>
      <c r="D63" s="254">
        <f t="shared" ref="D63:Z63" si="45">D65+D66</f>
        <v>0</v>
      </c>
      <c r="E63" s="254">
        <f t="shared" si="45"/>
        <v>0</v>
      </c>
      <c r="F63" s="254">
        <f t="shared" si="45"/>
        <v>0</v>
      </c>
      <c r="G63" s="254">
        <f t="shared" si="45"/>
        <v>0</v>
      </c>
      <c r="H63" s="254">
        <f t="shared" si="45"/>
        <v>0</v>
      </c>
      <c r="I63" s="254">
        <f t="shared" si="45"/>
        <v>0</v>
      </c>
      <c r="J63" s="254">
        <f t="shared" si="45"/>
        <v>0</v>
      </c>
      <c r="K63" s="254">
        <f t="shared" si="45"/>
        <v>0</v>
      </c>
      <c r="L63" s="254">
        <f t="shared" si="45"/>
        <v>0</v>
      </c>
      <c r="M63" s="254">
        <f t="shared" si="45"/>
        <v>0</v>
      </c>
      <c r="N63" s="254">
        <f t="shared" si="45"/>
        <v>0</v>
      </c>
      <c r="O63" s="254">
        <f t="shared" si="45"/>
        <v>0</v>
      </c>
      <c r="P63" s="254">
        <f t="shared" si="45"/>
        <v>0</v>
      </c>
      <c r="Q63" s="254">
        <f t="shared" si="45"/>
        <v>0</v>
      </c>
      <c r="R63" s="254">
        <f t="shared" si="45"/>
        <v>0</v>
      </c>
      <c r="S63" s="254">
        <f t="shared" si="45"/>
        <v>0</v>
      </c>
      <c r="T63" s="254">
        <f t="shared" si="45"/>
        <v>0</v>
      </c>
      <c r="U63" s="254">
        <f t="shared" si="45"/>
        <v>8</v>
      </c>
      <c r="V63" s="254">
        <f t="shared" si="45"/>
        <v>8</v>
      </c>
      <c r="W63" s="254">
        <f t="shared" si="45"/>
        <v>8</v>
      </c>
      <c r="X63" s="254">
        <f t="shared" si="45"/>
        <v>8</v>
      </c>
      <c r="Y63" s="254">
        <f t="shared" si="45"/>
        <v>8</v>
      </c>
      <c r="Z63" s="254">
        <f t="shared" si="45"/>
        <v>8</v>
      </c>
      <c r="AA63" s="154">
        <f t="shared" si="44"/>
        <v>29197.916666666668</v>
      </c>
      <c r="AB63" s="154">
        <f t="shared" si="44"/>
        <v>27562.5</v>
      </c>
      <c r="AC63" s="154">
        <f t="shared" si="44"/>
        <v>29906.25</v>
      </c>
      <c r="AD63" s="154">
        <f t="shared" si="44"/>
        <v>30375</v>
      </c>
      <c r="AE63" s="154">
        <f t="shared" si="44"/>
        <v>30958.333333333332</v>
      </c>
      <c r="AF63" s="137">
        <f t="shared" si="27"/>
        <v>31322.916666666668</v>
      </c>
      <c r="AG63" s="233">
        <f>AG65+AG66</f>
        <v>2.8029999999999999</v>
      </c>
      <c r="AH63" s="233">
        <f t="shared" ref="AH63:AL63" si="46">AH65+AH66</f>
        <v>2.6459999999999999</v>
      </c>
      <c r="AI63" s="233">
        <f t="shared" si="46"/>
        <v>2.871</v>
      </c>
      <c r="AJ63" s="233">
        <f t="shared" si="46"/>
        <v>2.9159999999999999</v>
      </c>
      <c r="AK63" s="233">
        <f t="shared" si="46"/>
        <v>2.972</v>
      </c>
      <c r="AL63" s="233">
        <f t="shared" si="46"/>
        <v>3.0070000000000001</v>
      </c>
      <c r="AM63" s="3"/>
      <c r="AN63" s="3"/>
    </row>
    <row r="64" spans="1:40" ht="15.75">
      <c r="A64" s="105" t="s">
        <v>97</v>
      </c>
      <c r="B64" s="211"/>
      <c r="C64" s="226"/>
      <c r="D64" s="227"/>
      <c r="E64" s="228"/>
      <c r="F64" s="228"/>
      <c r="G64" s="228"/>
      <c r="H64" s="228"/>
      <c r="I64" s="227"/>
      <c r="J64" s="227"/>
      <c r="K64" s="228"/>
      <c r="L64" s="228"/>
      <c r="M64" s="228"/>
      <c r="N64" s="228"/>
      <c r="O64" s="227"/>
      <c r="P64" s="227"/>
      <c r="Q64" s="228"/>
      <c r="R64" s="228"/>
      <c r="S64" s="228"/>
      <c r="T64" s="228"/>
      <c r="U64" s="227"/>
      <c r="V64" s="227"/>
      <c r="W64" s="229"/>
      <c r="X64" s="229"/>
      <c r="Y64" s="229"/>
      <c r="Z64" s="228"/>
      <c r="AA64" s="157"/>
      <c r="AB64" s="157"/>
      <c r="AC64" s="158"/>
      <c r="AD64" s="158"/>
      <c r="AE64" s="158"/>
      <c r="AF64" s="159"/>
      <c r="AG64" s="226"/>
      <c r="AH64" s="227"/>
      <c r="AI64" s="229"/>
      <c r="AJ64" s="229"/>
      <c r="AK64" s="229"/>
      <c r="AL64" s="229"/>
      <c r="AM64" s="3"/>
      <c r="AN64" s="3"/>
    </row>
    <row r="65" spans="1:40" ht="15.75">
      <c r="A65" s="97" t="s">
        <v>254</v>
      </c>
      <c r="B65" s="303" t="s">
        <v>310</v>
      </c>
      <c r="C65" s="227">
        <v>0</v>
      </c>
      <c r="D65" s="227">
        <v>0</v>
      </c>
      <c r="E65" s="228">
        <v>0</v>
      </c>
      <c r="F65" s="228">
        <v>0</v>
      </c>
      <c r="G65" s="228">
        <v>0</v>
      </c>
      <c r="H65" s="228">
        <v>0</v>
      </c>
      <c r="I65" s="227">
        <v>0</v>
      </c>
      <c r="J65" s="227">
        <v>0</v>
      </c>
      <c r="K65" s="228">
        <v>0</v>
      </c>
      <c r="L65" s="228">
        <v>0</v>
      </c>
      <c r="M65" s="228">
        <v>0</v>
      </c>
      <c r="N65" s="228">
        <v>0</v>
      </c>
      <c r="O65" s="227">
        <v>0</v>
      </c>
      <c r="P65" s="227">
        <v>0</v>
      </c>
      <c r="Q65" s="228">
        <v>0</v>
      </c>
      <c r="R65" s="228">
        <v>0</v>
      </c>
      <c r="S65" s="228">
        <v>0</v>
      </c>
      <c r="T65" s="228">
        <v>0</v>
      </c>
      <c r="U65" s="227">
        <v>4</v>
      </c>
      <c r="V65" s="227">
        <v>4</v>
      </c>
      <c r="W65" s="229">
        <v>4</v>
      </c>
      <c r="X65" s="229">
        <v>4</v>
      </c>
      <c r="Y65" s="229">
        <v>4</v>
      </c>
      <c r="Z65" s="228">
        <v>4</v>
      </c>
      <c r="AA65" s="157">
        <f t="shared" ref="AA65:AE67" si="47">(AG65*1000000)/U65/12</f>
        <v>16916.666666666668</v>
      </c>
      <c r="AB65" s="157">
        <f t="shared" si="47"/>
        <v>13395.833333333334</v>
      </c>
      <c r="AC65" s="158">
        <f t="shared" si="47"/>
        <v>17500</v>
      </c>
      <c r="AD65" s="158">
        <f t="shared" si="47"/>
        <v>17916.666666666668</v>
      </c>
      <c r="AE65" s="158">
        <f t="shared" si="47"/>
        <v>18541.666666666668</v>
      </c>
      <c r="AF65" s="159">
        <f t="shared" si="27"/>
        <v>18729.166666666668</v>
      </c>
      <c r="AG65" s="227">
        <v>0.81200000000000006</v>
      </c>
      <c r="AH65" s="227">
        <v>0.64300000000000002</v>
      </c>
      <c r="AI65" s="248">
        <v>0.84</v>
      </c>
      <c r="AJ65" s="248">
        <v>0.86</v>
      </c>
      <c r="AK65" s="248">
        <v>0.89</v>
      </c>
      <c r="AL65" s="248">
        <v>0.89900000000000002</v>
      </c>
      <c r="AM65" s="3"/>
      <c r="AN65" s="3"/>
    </row>
    <row r="66" spans="1:40" ht="15.75">
      <c r="A66" s="99" t="s">
        <v>255</v>
      </c>
      <c r="B66" s="217" t="s">
        <v>310</v>
      </c>
      <c r="C66" s="230">
        <v>0</v>
      </c>
      <c r="D66" s="230">
        <v>0</v>
      </c>
      <c r="E66" s="231">
        <v>0</v>
      </c>
      <c r="F66" s="231">
        <v>0</v>
      </c>
      <c r="G66" s="231">
        <v>0</v>
      </c>
      <c r="H66" s="231">
        <v>0</v>
      </c>
      <c r="I66" s="230">
        <v>0</v>
      </c>
      <c r="J66" s="230">
        <v>0</v>
      </c>
      <c r="K66" s="231">
        <v>0</v>
      </c>
      <c r="L66" s="231">
        <v>0</v>
      </c>
      <c r="M66" s="231">
        <v>0</v>
      </c>
      <c r="N66" s="231">
        <v>0</v>
      </c>
      <c r="O66" s="230">
        <v>0</v>
      </c>
      <c r="P66" s="230">
        <v>0</v>
      </c>
      <c r="Q66" s="231">
        <v>0</v>
      </c>
      <c r="R66" s="231">
        <v>0</v>
      </c>
      <c r="S66" s="231">
        <v>0</v>
      </c>
      <c r="T66" s="231">
        <v>0</v>
      </c>
      <c r="U66" s="230">
        <v>4</v>
      </c>
      <c r="V66" s="230">
        <v>4</v>
      </c>
      <c r="W66" s="232">
        <v>4</v>
      </c>
      <c r="X66" s="232">
        <v>4</v>
      </c>
      <c r="Y66" s="232">
        <v>4</v>
      </c>
      <c r="Z66" s="231">
        <v>4</v>
      </c>
      <c r="AA66" s="148">
        <f t="shared" si="47"/>
        <v>41479.166666666664</v>
      </c>
      <c r="AB66" s="148">
        <f t="shared" si="47"/>
        <v>41729.166666666664</v>
      </c>
      <c r="AC66" s="178">
        <f t="shared" si="47"/>
        <v>42312.500000000007</v>
      </c>
      <c r="AD66" s="178">
        <f t="shared" si="47"/>
        <v>42833.333333333336</v>
      </c>
      <c r="AE66" s="178">
        <f t="shared" si="47"/>
        <v>43374.999999999993</v>
      </c>
      <c r="AF66" s="179">
        <f t="shared" si="27"/>
        <v>43916.666666666664</v>
      </c>
      <c r="AG66" s="256">
        <v>1.9910000000000001</v>
      </c>
      <c r="AH66" s="256">
        <v>2.0030000000000001</v>
      </c>
      <c r="AI66" s="232">
        <v>2.0310000000000001</v>
      </c>
      <c r="AJ66" s="232">
        <v>2.056</v>
      </c>
      <c r="AK66" s="232">
        <v>2.0819999999999999</v>
      </c>
      <c r="AL66" s="232">
        <v>2.1080000000000001</v>
      </c>
      <c r="AM66" s="3"/>
      <c r="AN66" s="3"/>
    </row>
    <row r="67" spans="1:40" ht="78.75">
      <c r="A67" s="103" t="s">
        <v>256</v>
      </c>
      <c r="B67" s="103"/>
      <c r="C67" s="254">
        <f t="shared" ref="C67:Z67" si="48">C69+C70+C71+C72+C73+C74+C75+C76+C77+C79+C80+C81+C82</f>
        <v>0</v>
      </c>
      <c r="D67" s="254">
        <f t="shared" si="48"/>
        <v>0</v>
      </c>
      <c r="E67" s="254">
        <f t="shared" si="48"/>
        <v>0</v>
      </c>
      <c r="F67" s="254">
        <f t="shared" si="48"/>
        <v>0</v>
      </c>
      <c r="G67" s="254">
        <f t="shared" si="48"/>
        <v>0</v>
      </c>
      <c r="H67" s="254">
        <f t="shared" si="48"/>
        <v>0</v>
      </c>
      <c r="I67" s="254">
        <f t="shared" si="48"/>
        <v>0</v>
      </c>
      <c r="J67" s="254">
        <f t="shared" si="48"/>
        <v>0</v>
      </c>
      <c r="K67" s="254">
        <f t="shared" si="48"/>
        <v>0</v>
      </c>
      <c r="L67" s="254">
        <f t="shared" si="48"/>
        <v>0</v>
      </c>
      <c r="M67" s="254">
        <f t="shared" si="48"/>
        <v>0</v>
      </c>
      <c r="N67" s="254">
        <f t="shared" si="48"/>
        <v>0</v>
      </c>
      <c r="O67" s="254">
        <f t="shared" si="48"/>
        <v>0</v>
      </c>
      <c r="P67" s="254">
        <f t="shared" si="48"/>
        <v>0</v>
      </c>
      <c r="Q67" s="254">
        <f t="shared" si="48"/>
        <v>0</v>
      </c>
      <c r="R67" s="254">
        <f t="shared" si="48"/>
        <v>0</v>
      </c>
      <c r="S67" s="254">
        <f t="shared" si="48"/>
        <v>0</v>
      </c>
      <c r="T67" s="254">
        <f t="shared" si="48"/>
        <v>0</v>
      </c>
      <c r="U67" s="254">
        <f t="shared" si="48"/>
        <v>541</v>
      </c>
      <c r="V67" s="254">
        <f t="shared" si="48"/>
        <v>542</v>
      </c>
      <c r="W67" s="254">
        <f t="shared" si="48"/>
        <v>541</v>
      </c>
      <c r="X67" s="254">
        <f t="shared" si="48"/>
        <v>541</v>
      </c>
      <c r="Y67" s="254">
        <f t="shared" si="48"/>
        <v>541</v>
      </c>
      <c r="Z67" s="254">
        <f t="shared" si="48"/>
        <v>541</v>
      </c>
      <c r="AA67" s="154">
        <f t="shared" si="47"/>
        <v>28537.276648182367</v>
      </c>
      <c r="AB67" s="154">
        <f t="shared" si="47"/>
        <v>28333.487084870849</v>
      </c>
      <c r="AC67" s="154">
        <f t="shared" si="47"/>
        <v>28449.168207024031</v>
      </c>
      <c r="AD67" s="154">
        <f t="shared" si="47"/>
        <v>28748.921749845962</v>
      </c>
      <c r="AE67" s="154">
        <f t="shared" si="47"/>
        <v>29087.800369685774</v>
      </c>
      <c r="AF67" s="137">
        <f t="shared" si="27"/>
        <v>29406.808379544051</v>
      </c>
      <c r="AG67" s="233">
        <f t="shared" ref="AG67:AL67" si="49">AG69+AG70+AG71+AG72+AG73+AG74+AG75+AG76+AG77+AG79+AG80+AG81+AG82</f>
        <v>185.26399999999995</v>
      </c>
      <c r="AH67" s="233">
        <f t="shared" si="49"/>
        <v>184.28100000000001</v>
      </c>
      <c r="AI67" s="233">
        <f t="shared" si="49"/>
        <v>184.69200000000001</v>
      </c>
      <c r="AJ67" s="233">
        <f t="shared" si="49"/>
        <v>186.63799999999998</v>
      </c>
      <c r="AK67" s="233">
        <f t="shared" si="49"/>
        <v>188.83800000000002</v>
      </c>
      <c r="AL67" s="233">
        <f t="shared" si="49"/>
        <v>190.90899999999999</v>
      </c>
      <c r="AM67" s="3"/>
      <c r="AN67" s="3"/>
    </row>
    <row r="68" spans="1:40" ht="15.75">
      <c r="A68" s="105" t="s">
        <v>97</v>
      </c>
      <c r="B68" s="211"/>
      <c r="C68" s="226"/>
      <c r="D68" s="227"/>
      <c r="E68" s="228"/>
      <c r="F68" s="228"/>
      <c r="G68" s="228"/>
      <c r="H68" s="228"/>
      <c r="I68" s="227"/>
      <c r="J68" s="227"/>
      <c r="K68" s="228"/>
      <c r="L68" s="228"/>
      <c r="M68" s="228"/>
      <c r="N68" s="228"/>
      <c r="O68" s="227"/>
      <c r="P68" s="227"/>
      <c r="Q68" s="228"/>
      <c r="R68" s="228"/>
      <c r="S68" s="228"/>
      <c r="T68" s="228"/>
      <c r="U68" s="227"/>
      <c r="V68" s="227"/>
      <c r="W68" s="229"/>
      <c r="X68" s="229"/>
      <c r="Y68" s="229"/>
      <c r="Z68" s="228"/>
      <c r="AA68" s="168"/>
      <c r="AB68" s="168"/>
      <c r="AC68" s="169"/>
      <c r="AD68" s="169"/>
      <c r="AE68" s="169"/>
      <c r="AF68" s="170"/>
      <c r="AG68" s="226"/>
      <c r="AH68" s="227"/>
      <c r="AI68" s="229"/>
      <c r="AJ68" s="229"/>
      <c r="AK68" s="229"/>
      <c r="AL68" s="229"/>
      <c r="AM68" s="3"/>
      <c r="AN68" s="3"/>
    </row>
    <row r="69" spans="1:40" ht="31.5">
      <c r="A69" s="186" t="s">
        <v>257</v>
      </c>
      <c r="B69" s="212" t="s">
        <v>320</v>
      </c>
      <c r="C69" s="226">
        <v>0</v>
      </c>
      <c r="D69" s="227">
        <v>0</v>
      </c>
      <c r="E69" s="228">
        <v>0</v>
      </c>
      <c r="F69" s="228">
        <v>0</v>
      </c>
      <c r="G69" s="228">
        <v>0</v>
      </c>
      <c r="H69" s="228">
        <v>0</v>
      </c>
      <c r="I69" s="227">
        <v>0</v>
      </c>
      <c r="J69" s="227">
        <v>0</v>
      </c>
      <c r="K69" s="228">
        <v>0</v>
      </c>
      <c r="L69" s="228">
        <v>0</v>
      </c>
      <c r="M69" s="228">
        <v>0</v>
      </c>
      <c r="N69" s="228">
        <v>0</v>
      </c>
      <c r="O69" s="227">
        <v>0</v>
      </c>
      <c r="P69" s="227">
        <v>0</v>
      </c>
      <c r="Q69" s="228">
        <v>0</v>
      </c>
      <c r="R69" s="228">
        <v>0</v>
      </c>
      <c r="S69" s="228">
        <v>0</v>
      </c>
      <c r="T69" s="228">
        <v>0</v>
      </c>
      <c r="U69" s="227">
        <v>266</v>
      </c>
      <c r="V69" s="227">
        <v>282</v>
      </c>
      <c r="W69" s="229">
        <v>282</v>
      </c>
      <c r="X69" s="229">
        <v>282</v>
      </c>
      <c r="Y69" s="229">
        <v>282</v>
      </c>
      <c r="Z69" s="228">
        <v>282</v>
      </c>
      <c r="AA69" s="173">
        <f t="shared" ref="AA69:AE86" si="50">(AG69*1000000)/U69/12</f>
        <v>24768.48370927318</v>
      </c>
      <c r="AB69" s="173">
        <f t="shared" si="50"/>
        <v>24223.69976359338</v>
      </c>
      <c r="AC69" s="174">
        <f t="shared" si="50"/>
        <v>24098.40425531915</v>
      </c>
      <c r="AD69" s="174">
        <f t="shared" si="50"/>
        <v>24399.527186761228</v>
      </c>
      <c r="AE69" s="174">
        <f t="shared" si="50"/>
        <v>24704.491725768323</v>
      </c>
      <c r="AF69" s="175">
        <f t="shared" si="27"/>
        <v>25013.59338061466</v>
      </c>
      <c r="AG69" s="238">
        <v>79.061000000000007</v>
      </c>
      <c r="AH69" s="238">
        <v>81.972999999999999</v>
      </c>
      <c r="AI69" s="229">
        <v>81.549000000000007</v>
      </c>
      <c r="AJ69" s="229">
        <v>82.567999999999998</v>
      </c>
      <c r="AK69" s="248">
        <v>83.6</v>
      </c>
      <c r="AL69" s="248">
        <v>84.646000000000001</v>
      </c>
      <c r="AM69" s="3"/>
      <c r="AN69" s="3"/>
    </row>
    <row r="70" spans="1:40" ht="33.75" customHeight="1">
      <c r="A70" s="97" t="s">
        <v>358</v>
      </c>
      <c r="B70" s="97" t="s">
        <v>310</v>
      </c>
      <c r="C70" s="226">
        <v>0</v>
      </c>
      <c r="D70" s="227">
        <v>0</v>
      </c>
      <c r="E70" s="228">
        <v>0</v>
      </c>
      <c r="F70" s="228">
        <v>0</v>
      </c>
      <c r="G70" s="228">
        <v>0</v>
      </c>
      <c r="H70" s="228">
        <v>0</v>
      </c>
      <c r="I70" s="227">
        <v>0</v>
      </c>
      <c r="J70" s="227">
        <v>0</v>
      </c>
      <c r="K70" s="228">
        <v>0</v>
      </c>
      <c r="L70" s="228">
        <v>0</v>
      </c>
      <c r="M70" s="228">
        <v>0</v>
      </c>
      <c r="N70" s="228">
        <v>0</v>
      </c>
      <c r="O70" s="227">
        <v>0</v>
      </c>
      <c r="P70" s="227">
        <v>0</v>
      </c>
      <c r="Q70" s="228">
        <v>0</v>
      </c>
      <c r="R70" s="228">
        <v>0</v>
      </c>
      <c r="S70" s="228">
        <v>0</v>
      </c>
      <c r="T70" s="228">
        <v>0</v>
      </c>
      <c r="U70" s="227">
        <v>12</v>
      </c>
      <c r="V70" s="227">
        <v>14</v>
      </c>
      <c r="W70" s="229">
        <v>15</v>
      </c>
      <c r="X70" s="229">
        <v>15</v>
      </c>
      <c r="Y70" s="229">
        <v>15</v>
      </c>
      <c r="Z70" s="228">
        <v>15</v>
      </c>
      <c r="AA70" s="173">
        <f t="shared" si="50"/>
        <v>28368.055555555558</v>
      </c>
      <c r="AB70" s="173">
        <f t="shared" si="50"/>
        <v>23375</v>
      </c>
      <c r="AC70" s="174">
        <f t="shared" si="50"/>
        <v>23333.333333333332</v>
      </c>
      <c r="AD70" s="174">
        <f t="shared" si="50"/>
        <v>23611.111111111109</v>
      </c>
      <c r="AE70" s="174">
        <f t="shared" si="50"/>
        <v>23888.888888888891</v>
      </c>
      <c r="AF70" s="175">
        <f t="shared" si="27"/>
        <v>24333.333333333332</v>
      </c>
      <c r="AG70" s="227">
        <v>4.085</v>
      </c>
      <c r="AH70" s="227">
        <v>3.927</v>
      </c>
      <c r="AI70" s="248">
        <v>4.2</v>
      </c>
      <c r="AJ70" s="248">
        <v>4.25</v>
      </c>
      <c r="AK70" s="248">
        <v>4.3</v>
      </c>
      <c r="AL70" s="248">
        <v>4.38</v>
      </c>
      <c r="AM70" s="3"/>
      <c r="AN70" s="3"/>
    </row>
    <row r="71" spans="1:40" ht="31.5">
      <c r="A71" s="97" t="s">
        <v>363</v>
      </c>
      <c r="B71" s="97" t="s">
        <v>310</v>
      </c>
      <c r="C71" s="226">
        <v>0</v>
      </c>
      <c r="D71" s="227">
        <v>0</v>
      </c>
      <c r="E71" s="228">
        <v>0</v>
      </c>
      <c r="F71" s="228">
        <v>0</v>
      </c>
      <c r="G71" s="228">
        <v>0</v>
      </c>
      <c r="H71" s="228">
        <v>0</v>
      </c>
      <c r="I71" s="227">
        <v>0</v>
      </c>
      <c r="J71" s="227">
        <v>0</v>
      </c>
      <c r="K71" s="228">
        <v>0</v>
      </c>
      <c r="L71" s="228">
        <v>0</v>
      </c>
      <c r="M71" s="228">
        <v>0</v>
      </c>
      <c r="N71" s="228">
        <v>0</v>
      </c>
      <c r="O71" s="227">
        <v>0</v>
      </c>
      <c r="P71" s="227">
        <v>0</v>
      </c>
      <c r="Q71" s="228">
        <v>0</v>
      </c>
      <c r="R71" s="228">
        <v>0</v>
      </c>
      <c r="S71" s="228">
        <v>0</v>
      </c>
      <c r="T71" s="228">
        <v>0</v>
      </c>
      <c r="U71" s="227">
        <v>21</v>
      </c>
      <c r="V71" s="227">
        <v>21</v>
      </c>
      <c r="W71" s="229">
        <v>21</v>
      </c>
      <c r="X71" s="229">
        <v>21</v>
      </c>
      <c r="Y71" s="229">
        <v>21</v>
      </c>
      <c r="Z71" s="228">
        <v>21</v>
      </c>
      <c r="AA71" s="157">
        <f t="shared" si="50"/>
        <v>30404.761904761905</v>
      </c>
      <c r="AB71" s="157">
        <f t="shared" si="50"/>
        <v>30555.555555555558</v>
      </c>
      <c r="AC71" s="158">
        <f t="shared" si="50"/>
        <v>31349.20634920635</v>
      </c>
      <c r="AD71" s="158">
        <f t="shared" si="50"/>
        <v>31746.031746031746</v>
      </c>
      <c r="AE71" s="158">
        <f t="shared" si="50"/>
        <v>32142.857142857145</v>
      </c>
      <c r="AF71" s="159">
        <f t="shared" si="27"/>
        <v>32539.682539682533</v>
      </c>
      <c r="AG71" s="227">
        <v>7.6619999999999999</v>
      </c>
      <c r="AH71" s="238">
        <v>7.7</v>
      </c>
      <c r="AI71" s="248">
        <v>7.9</v>
      </c>
      <c r="AJ71" s="248">
        <v>8</v>
      </c>
      <c r="AK71" s="248">
        <v>8.1</v>
      </c>
      <c r="AL71" s="248">
        <v>8.1999999999999993</v>
      </c>
      <c r="AM71" s="3"/>
      <c r="AN71" s="3"/>
    </row>
    <row r="72" spans="1:40" ht="15.75">
      <c r="A72" s="97" t="s">
        <v>258</v>
      </c>
      <c r="B72" s="97" t="s">
        <v>310</v>
      </c>
      <c r="C72" s="226">
        <v>0</v>
      </c>
      <c r="D72" s="227">
        <v>0</v>
      </c>
      <c r="E72" s="228">
        <v>0</v>
      </c>
      <c r="F72" s="228">
        <v>0</v>
      </c>
      <c r="G72" s="228">
        <v>0</v>
      </c>
      <c r="H72" s="228">
        <v>0</v>
      </c>
      <c r="I72" s="227">
        <v>0</v>
      </c>
      <c r="J72" s="227">
        <v>0</v>
      </c>
      <c r="K72" s="228">
        <v>0</v>
      </c>
      <c r="L72" s="228">
        <v>0</v>
      </c>
      <c r="M72" s="228">
        <v>0</v>
      </c>
      <c r="N72" s="228">
        <v>0</v>
      </c>
      <c r="O72" s="227">
        <v>0</v>
      </c>
      <c r="P72" s="227">
        <v>0</v>
      </c>
      <c r="Q72" s="228">
        <v>0</v>
      </c>
      <c r="R72" s="228">
        <v>0</v>
      </c>
      <c r="S72" s="228">
        <v>0</v>
      </c>
      <c r="T72" s="228">
        <v>0</v>
      </c>
      <c r="U72" s="227">
        <v>56</v>
      </c>
      <c r="V72" s="227">
        <v>56</v>
      </c>
      <c r="W72" s="229">
        <v>56</v>
      </c>
      <c r="X72" s="229">
        <v>56</v>
      </c>
      <c r="Y72" s="229">
        <v>56</v>
      </c>
      <c r="Z72" s="228">
        <v>56</v>
      </c>
      <c r="AA72" s="157">
        <f t="shared" si="50"/>
        <v>41873.511904761901</v>
      </c>
      <c r="AB72" s="157">
        <f t="shared" si="50"/>
        <v>42038.690476190481</v>
      </c>
      <c r="AC72" s="158">
        <f t="shared" si="50"/>
        <v>42976.190476190481</v>
      </c>
      <c r="AD72" s="158">
        <f t="shared" si="50"/>
        <v>43080.357142857145</v>
      </c>
      <c r="AE72" s="158">
        <f t="shared" si="50"/>
        <v>43377.976190476191</v>
      </c>
      <c r="AF72" s="159">
        <f t="shared" si="27"/>
        <v>43601.190476190481</v>
      </c>
      <c r="AG72" s="238">
        <v>28.138999999999999</v>
      </c>
      <c r="AH72" s="238">
        <v>28.25</v>
      </c>
      <c r="AI72" s="248">
        <v>28.88</v>
      </c>
      <c r="AJ72" s="248">
        <v>28.95</v>
      </c>
      <c r="AK72" s="248">
        <v>29.15</v>
      </c>
      <c r="AL72" s="248">
        <v>29.3</v>
      </c>
      <c r="AM72" s="3"/>
      <c r="AN72" s="3"/>
    </row>
    <row r="73" spans="1:40" ht="47.25">
      <c r="A73" s="97" t="s">
        <v>362</v>
      </c>
      <c r="B73" s="97" t="s">
        <v>310</v>
      </c>
      <c r="C73" s="226">
        <v>0</v>
      </c>
      <c r="D73" s="227">
        <v>0</v>
      </c>
      <c r="E73" s="228">
        <v>0</v>
      </c>
      <c r="F73" s="228">
        <v>0</v>
      </c>
      <c r="G73" s="228">
        <v>0</v>
      </c>
      <c r="H73" s="228">
        <v>0</v>
      </c>
      <c r="I73" s="227">
        <v>0</v>
      </c>
      <c r="J73" s="227">
        <v>0</v>
      </c>
      <c r="K73" s="228">
        <v>0</v>
      </c>
      <c r="L73" s="228">
        <v>0</v>
      </c>
      <c r="M73" s="228">
        <v>0</v>
      </c>
      <c r="N73" s="228">
        <v>0</v>
      </c>
      <c r="O73" s="227">
        <v>0</v>
      </c>
      <c r="P73" s="227">
        <v>0</v>
      </c>
      <c r="Q73" s="228">
        <v>0</v>
      </c>
      <c r="R73" s="228">
        <v>0</v>
      </c>
      <c r="S73" s="228">
        <v>0</v>
      </c>
      <c r="T73" s="228">
        <v>0</v>
      </c>
      <c r="U73" s="227">
        <v>29</v>
      </c>
      <c r="V73" s="227">
        <v>20</v>
      </c>
      <c r="W73" s="229">
        <v>18</v>
      </c>
      <c r="X73" s="229">
        <v>18</v>
      </c>
      <c r="Y73" s="229">
        <v>18</v>
      </c>
      <c r="Z73" s="228">
        <v>18</v>
      </c>
      <c r="AA73" s="157">
        <f t="shared" si="50"/>
        <v>19419.540229885057</v>
      </c>
      <c r="AB73" s="157">
        <f t="shared" si="50"/>
        <v>19166.666666666668</v>
      </c>
      <c r="AC73" s="158">
        <f t="shared" si="50"/>
        <v>19305.555555555555</v>
      </c>
      <c r="AD73" s="158">
        <f t="shared" si="50"/>
        <v>19675.925925925927</v>
      </c>
      <c r="AE73" s="158">
        <f t="shared" si="50"/>
        <v>20277.777777777777</v>
      </c>
      <c r="AF73" s="159">
        <f t="shared" si="27"/>
        <v>20833.333333333332</v>
      </c>
      <c r="AG73" s="238">
        <v>6.758</v>
      </c>
      <c r="AH73" s="238">
        <v>4.5999999999999996</v>
      </c>
      <c r="AI73" s="248">
        <v>4.17</v>
      </c>
      <c r="AJ73" s="248">
        <v>4.25</v>
      </c>
      <c r="AK73" s="248">
        <v>4.38</v>
      </c>
      <c r="AL73" s="248">
        <v>4.5</v>
      </c>
      <c r="AM73" s="3"/>
      <c r="AN73" s="3"/>
    </row>
    <row r="74" spans="1:40" ht="48.75" customHeight="1">
      <c r="A74" s="97" t="s">
        <v>339</v>
      </c>
      <c r="B74" s="97" t="s">
        <v>310</v>
      </c>
      <c r="C74" s="226">
        <v>0</v>
      </c>
      <c r="D74" s="227">
        <v>0</v>
      </c>
      <c r="E74" s="228">
        <v>0</v>
      </c>
      <c r="F74" s="228">
        <v>0</v>
      </c>
      <c r="G74" s="228">
        <v>0</v>
      </c>
      <c r="H74" s="228">
        <v>0</v>
      </c>
      <c r="I74" s="227">
        <v>0</v>
      </c>
      <c r="J74" s="227">
        <v>0</v>
      </c>
      <c r="K74" s="228">
        <v>0</v>
      </c>
      <c r="L74" s="228">
        <v>0</v>
      </c>
      <c r="M74" s="228">
        <v>0</v>
      </c>
      <c r="N74" s="228">
        <v>0</v>
      </c>
      <c r="O74" s="227">
        <v>0</v>
      </c>
      <c r="P74" s="227">
        <v>0</v>
      </c>
      <c r="Q74" s="228">
        <v>0</v>
      </c>
      <c r="R74" s="228">
        <v>0</v>
      </c>
      <c r="S74" s="228">
        <v>0</v>
      </c>
      <c r="T74" s="228">
        <v>0</v>
      </c>
      <c r="U74" s="227">
        <v>29</v>
      </c>
      <c r="V74" s="227">
        <v>29</v>
      </c>
      <c r="W74" s="229">
        <v>29</v>
      </c>
      <c r="X74" s="229">
        <v>29</v>
      </c>
      <c r="Y74" s="229">
        <v>29</v>
      </c>
      <c r="Z74" s="228">
        <v>29</v>
      </c>
      <c r="AA74" s="157">
        <f t="shared" si="50"/>
        <v>34778.735632183911</v>
      </c>
      <c r="AB74" s="157">
        <f t="shared" si="50"/>
        <v>35729.885057471263</v>
      </c>
      <c r="AC74" s="158">
        <f t="shared" si="50"/>
        <v>35557.471264367814</v>
      </c>
      <c r="AD74" s="158">
        <f t="shared" si="50"/>
        <v>36000</v>
      </c>
      <c r="AE74" s="158">
        <f t="shared" si="50"/>
        <v>36451.14942528736</v>
      </c>
      <c r="AF74" s="159">
        <f t="shared" si="27"/>
        <v>36905.172413793101</v>
      </c>
      <c r="AG74" s="238">
        <v>12.103</v>
      </c>
      <c r="AH74" s="238">
        <v>12.433999999999999</v>
      </c>
      <c r="AI74" s="229">
        <v>12.374000000000001</v>
      </c>
      <c r="AJ74" s="229">
        <v>12.528</v>
      </c>
      <c r="AK74" s="248">
        <v>12.685</v>
      </c>
      <c r="AL74" s="248">
        <v>12.843</v>
      </c>
      <c r="AM74" s="3"/>
      <c r="AN74" s="3"/>
    </row>
    <row r="75" spans="1:40" ht="31.5">
      <c r="A75" s="97" t="s">
        <v>259</v>
      </c>
      <c r="B75" s="97" t="s">
        <v>310</v>
      </c>
      <c r="C75" s="226">
        <v>0</v>
      </c>
      <c r="D75" s="227">
        <v>0</v>
      </c>
      <c r="E75" s="228">
        <v>0</v>
      </c>
      <c r="F75" s="228">
        <v>0</v>
      </c>
      <c r="G75" s="228">
        <v>0</v>
      </c>
      <c r="H75" s="228">
        <v>0</v>
      </c>
      <c r="I75" s="227">
        <v>0</v>
      </c>
      <c r="J75" s="227">
        <v>0</v>
      </c>
      <c r="K75" s="228">
        <v>0</v>
      </c>
      <c r="L75" s="228">
        <v>0</v>
      </c>
      <c r="M75" s="228">
        <v>0</v>
      </c>
      <c r="N75" s="228">
        <v>0</v>
      </c>
      <c r="O75" s="227">
        <v>0</v>
      </c>
      <c r="P75" s="227">
        <v>0</v>
      </c>
      <c r="Q75" s="228">
        <v>0</v>
      </c>
      <c r="R75" s="228">
        <v>0</v>
      </c>
      <c r="S75" s="228">
        <v>0</v>
      </c>
      <c r="T75" s="228">
        <v>0</v>
      </c>
      <c r="U75" s="227">
        <v>13</v>
      </c>
      <c r="V75" s="227">
        <v>13</v>
      </c>
      <c r="W75" s="229">
        <v>13</v>
      </c>
      <c r="X75" s="229">
        <v>13</v>
      </c>
      <c r="Y75" s="229">
        <v>13</v>
      </c>
      <c r="Z75" s="228">
        <v>13</v>
      </c>
      <c r="AA75" s="168">
        <f t="shared" si="50"/>
        <v>28910.25641025641</v>
      </c>
      <c r="AB75" s="168">
        <f t="shared" si="50"/>
        <v>29102.564102564105</v>
      </c>
      <c r="AC75" s="169">
        <f t="shared" si="50"/>
        <v>29807.692307692309</v>
      </c>
      <c r="AD75" s="169">
        <f t="shared" si="50"/>
        <v>30512.820512820512</v>
      </c>
      <c r="AE75" s="169">
        <f t="shared" si="50"/>
        <v>30961.538461538465</v>
      </c>
      <c r="AF75" s="170">
        <f t="shared" si="27"/>
        <v>31410.25641025641</v>
      </c>
      <c r="AG75" s="238">
        <v>4.51</v>
      </c>
      <c r="AH75" s="238">
        <v>4.54</v>
      </c>
      <c r="AI75" s="248">
        <v>4.6500000000000004</v>
      </c>
      <c r="AJ75" s="248">
        <v>4.76</v>
      </c>
      <c r="AK75" s="248">
        <v>4.83</v>
      </c>
      <c r="AL75" s="248">
        <v>4.9000000000000004</v>
      </c>
      <c r="AM75" s="3"/>
      <c r="AN75" s="3"/>
    </row>
    <row r="76" spans="1:40" ht="54" customHeight="1">
      <c r="A76" s="97" t="s">
        <v>334</v>
      </c>
      <c r="B76" s="97" t="s">
        <v>310</v>
      </c>
      <c r="C76" s="226">
        <v>0</v>
      </c>
      <c r="D76" s="227">
        <v>0</v>
      </c>
      <c r="E76" s="228">
        <v>0</v>
      </c>
      <c r="F76" s="228">
        <v>0</v>
      </c>
      <c r="G76" s="228">
        <v>0</v>
      </c>
      <c r="H76" s="228">
        <v>0</v>
      </c>
      <c r="I76" s="227">
        <v>0</v>
      </c>
      <c r="J76" s="227">
        <v>0</v>
      </c>
      <c r="K76" s="228">
        <v>0</v>
      </c>
      <c r="L76" s="228">
        <v>0</v>
      </c>
      <c r="M76" s="228">
        <v>0</v>
      </c>
      <c r="N76" s="228">
        <v>0</v>
      </c>
      <c r="O76" s="227">
        <v>0</v>
      </c>
      <c r="P76" s="227">
        <v>0</v>
      </c>
      <c r="Q76" s="228">
        <v>0</v>
      </c>
      <c r="R76" s="228">
        <v>0</v>
      </c>
      <c r="S76" s="228">
        <v>0</v>
      </c>
      <c r="T76" s="228">
        <v>0</v>
      </c>
      <c r="U76" s="227">
        <v>7</v>
      </c>
      <c r="V76" s="227">
        <v>7</v>
      </c>
      <c r="W76" s="229">
        <v>7</v>
      </c>
      <c r="X76" s="229">
        <v>7</v>
      </c>
      <c r="Y76" s="229">
        <v>7</v>
      </c>
      <c r="Z76" s="228">
        <v>7</v>
      </c>
      <c r="AA76" s="173">
        <f t="shared" si="50"/>
        <v>42952.380952380954</v>
      </c>
      <c r="AB76" s="173">
        <f t="shared" si="50"/>
        <v>44583.333333333336</v>
      </c>
      <c r="AC76" s="174">
        <f t="shared" si="50"/>
        <v>44988.095238095237</v>
      </c>
      <c r="AD76" s="174">
        <f t="shared" si="50"/>
        <v>45559.523809523809</v>
      </c>
      <c r="AE76" s="174">
        <f t="shared" si="50"/>
        <v>46119.047619047626</v>
      </c>
      <c r="AF76" s="175">
        <f t="shared" si="27"/>
        <v>46702.380952380954</v>
      </c>
      <c r="AG76" s="227">
        <v>3.6080000000000001</v>
      </c>
      <c r="AH76" s="227">
        <v>3.7450000000000001</v>
      </c>
      <c r="AI76" s="229">
        <v>3.7789999999999999</v>
      </c>
      <c r="AJ76" s="229">
        <v>3.827</v>
      </c>
      <c r="AK76" s="229">
        <v>3.8740000000000001</v>
      </c>
      <c r="AL76" s="229">
        <v>3.923</v>
      </c>
      <c r="AM76" s="3"/>
      <c r="AN76" s="3"/>
    </row>
    <row r="77" spans="1:40" ht="47.25">
      <c r="A77" s="97" t="s">
        <v>332</v>
      </c>
      <c r="B77" s="97" t="s">
        <v>310</v>
      </c>
      <c r="C77" s="226">
        <v>0</v>
      </c>
      <c r="D77" s="227">
        <v>0</v>
      </c>
      <c r="E77" s="228">
        <v>0</v>
      </c>
      <c r="F77" s="228">
        <v>0</v>
      </c>
      <c r="G77" s="228">
        <v>0</v>
      </c>
      <c r="H77" s="228">
        <v>0</v>
      </c>
      <c r="I77" s="227">
        <v>0</v>
      </c>
      <c r="J77" s="227">
        <v>0</v>
      </c>
      <c r="K77" s="228">
        <v>0</v>
      </c>
      <c r="L77" s="228">
        <v>0</v>
      </c>
      <c r="M77" s="228">
        <v>0</v>
      </c>
      <c r="N77" s="228">
        <v>0</v>
      </c>
      <c r="O77" s="227">
        <v>0</v>
      </c>
      <c r="P77" s="227">
        <v>0</v>
      </c>
      <c r="Q77" s="228">
        <v>0</v>
      </c>
      <c r="R77" s="228">
        <v>0</v>
      </c>
      <c r="S77" s="228">
        <v>0</v>
      </c>
      <c r="T77" s="228">
        <v>0</v>
      </c>
      <c r="U77" s="227">
        <v>31</v>
      </c>
      <c r="V77" s="227">
        <v>24</v>
      </c>
      <c r="W77" s="229">
        <v>24</v>
      </c>
      <c r="X77" s="229">
        <v>24</v>
      </c>
      <c r="Y77" s="229">
        <v>24</v>
      </c>
      <c r="Z77" s="228">
        <v>24</v>
      </c>
      <c r="AA77" s="160">
        <f t="shared" si="50"/>
        <v>33067.204301075268</v>
      </c>
      <c r="AB77" s="173">
        <f t="shared" si="50"/>
        <v>30125</v>
      </c>
      <c r="AC77" s="175">
        <f t="shared" si="50"/>
        <v>30208.333333333332</v>
      </c>
      <c r="AD77" s="174">
        <f t="shared" si="50"/>
        <v>30381.944444444442</v>
      </c>
      <c r="AE77" s="174">
        <f t="shared" si="50"/>
        <v>30555.555555555558</v>
      </c>
      <c r="AF77" s="175">
        <f t="shared" si="27"/>
        <v>30729.166666666668</v>
      </c>
      <c r="AG77" s="238">
        <v>12.301</v>
      </c>
      <c r="AH77" s="238">
        <v>8.6760000000000002</v>
      </c>
      <c r="AI77" s="248">
        <v>8.6999999999999993</v>
      </c>
      <c r="AJ77" s="248">
        <v>8.75</v>
      </c>
      <c r="AK77" s="248">
        <v>8.8000000000000007</v>
      </c>
      <c r="AL77" s="248">
        <v>8.85</v>
      </c>
      <c r="AM77" s="3"/>
      <c r="AN77" s="3"/>
    </row>
    <row r="78" spans="1:40" ht="63">
      <c r="A78" s="97" t="s">
        <v>360</v>
      </c>
      <c r="B78" s="97" t="s">
        <v>310</v>
      </c>
      <c r="C78" s="226">
        <v>0</v>
      </c>
      <c r="D78" s="227">
        <v>0</v>
      </c>
      <c r="E78" s="228">
        <v>0</v>
      </c>
      <c r="F78" s="228">
        <v>0</v>
      </c>
      <c r="G78" s="228">
        <v>0</v>
      </c>
      <c r="H78" s="228">
        <v>0</v>
      </c>
      <c r="I78" s="227">
        <v>0</v>
      </c>
      <c r="J78" s="227">
        <v>0</v>
      </c>
      <c r="K78" s="228">
        <v>0</v>
      </c>
      <c r="L78" s="228">
        <v>0</v>
      </c>
      <c r="M78" s="228">
        <v>0</v>
      </c>
      <c r="N78" s="228">
        <v>0</v>
      </c>
      <c r="O78" s="227">
        <v>0</v>
      </c>
      <c r="P78" s="227">
        <v>0</v>
      </c>
      <c r="Q78" s="228">
        <v>0</v>
      </c>
      <c r="R78" s="228">
        <v>0</v>
      </c>
      <c r="S78" s="228">
        <v>0</v>
      </c>
      <c r="T78" s="228">
        <v>0</v>
      </c>
      <c r="U78" s="227">
        <v>0</v>
      </c>
      <c r="V78" s="227">
        <v>8</v>
      </c>
      <c r="W78" s="229">
        <v>8</v>
      </c>
      <c r="X78" s="229">
        <v>8</v>
      </c>
      <c r="Y78" s="229">
        <v>8</v>
      </c>
      <c r="Z78" s="228">
        <v>8</v>
      </c>
      <c r="AA78" s="168">
        <v>0</v>
      </c>
      <c r="AB78" s="168">
        <f t="shared" si="50"/>
        <v>27385.416666666668</v>
      </c>
      <c r="AC78" s="159">
        <f t="shared" si="50"/>
        <v>27500</v>
      </c>
      <c r="AD78" s="169">
        <f t="shared" si="50"/>
        <v>27656.25</v>
      </c>
      <c r="AE78" s="169">
        <f t="shared" si="50"/>
        <v>28125</v>
      </c>
      <c r="AF78" s="170">
        <f t="shared" si="27"/>
        <v>29062.5</v>
      </c>
      <c r="AG78" s="371">
        <v>0</v>
      </c>
      <c r="AH78" s="370">
        <v>2.629</v>
      </c>
      <c r="AI78" s="333">
        <v>2.64</v>
      </c>
      <c r="AJ78" s="333">
        <v>2.6549999999999998</v>
      </c>
      <c r="AK78" s="333">
        <v>2.7</v>
      </c>
      <c r="AL78" s="248">
        <v>2.79</v>
      </c>
      <c r="AM78" s="3"/>
      <c r="AN78" s="3"/>
    </row>
    <row r="79" spans="1:40" ht="31.5">
      <c r="A79" s="97" t="s">
        <v>364</v>
      </c>
      <c r="B79" s="97" t="s">
        <v>310</v>
      </c>
      <c r="C79" s="226">
        <v>0</v>
      </c>
      <c r="D79" s="227">
        <v>0</v>
      </c>
      <c r="E79" s="228">
        <v>0</v>
      </c>
      <c r="F79" s="228">
        <v>0</v>
      </c>
      <c r="G79" s="228">
        <v>0</v>
      </c>
      <c r="H79" s="228">
        <v>0</v>
      </c>
      <c r="I79" s="227">
        <v>0</v>
      </c>
      <c r="J79" s="227">
        <v>0</v>
      </c>
      <c r="K79" s="228">
        <v>0</v>
      </c>
      <c r="L79" s="228">
        <v>0</v>
      </c>
      <c r="M79" s="228">
        <v>0</v>
      </c>
      <c r="N79" s="228">
        <v>0</v>
      </c>
      <c r="O79" s="227">
        <v>0</v>
      </c>
      <c r="P79" s="227">
        <v>0</v>
      </c>
      <c r="Q79" s="228">
        <v>0</v>
      </c>
      <c r="R79" s="228">
        <v>0</v>
      </c>
      <c r="S79" s="228">
        <v>0</v>
      </c>
      <c r="T79" s="228">
        <v>0</v>
      </c>
      <c r="U79" s="227">
        <v>19</v>
      </c>
      <c r="V79" s="227">
        <v>19</v>
      </c>
      <c r="W79" s="229">
        <v>19</v>
      </c>
      <c r="X79" s="229">
        <v>19</v>
      </c>
      <c r="Y79" s="229">
        <v>19</v>
      </c>
      <c r="Z79" s="228">
        <v>19</v>
      </c>
      <c r="AA79" s="173">
        <f t="shared" si="50"/>
        <v>20263.157894736843</v>
      </c>
      <c r="AB79" s="173">
        <f t="shared" si="50"/>
        <v>20394.736842105263</v>
      </c>
      <c r="AC79" s="175">
        <f t="shared" si="50"/>
        <v>21052.63157894737</v>
      </c>
      <c r="AD79" s="174">
        <f t="shared" si="50"/>
        <v>21491.228070175439</v>
      </c>
      <c r="AE79" s="174">
        <f t="shared" si="50"/>
        <v>21929.824561403508</v>
      </c>
      <c r="AF79" s="175">
        <f t="shared" si="27"/>
        <v>22368.421052631576</v>
      </c>
      <c r="AG79" s="238">
        <v>4.62</v>
      </c>
      <c r="AH79" s="238">
        <v>4.6500000000000004</v>
      </c>
      <c r="AI79" s="248">
        <v>4.8</v>
      </c>
      <c r="AJ79" s="248">
        <v>4.9000000000000004</v>
      </c>
      <c r="AK79" s="248">
        <v>5</v>
      </c>
      <c r="AL79" s="248">
        <v>5.0999999999999996</v>
      </c>
      <c r="AM79" s="3"/>
      <c r="AN79" s="3"/>
    </row>
    <row r="80" spans="1:40" ht="15.75">
      <c r="A80" s="97" t="s">
        <v>260</v>
      </c>
      <c r="B80" s="97" t="s">
        <v>310</v>
      </c>
      <c r="C80" s="226">
        <v>0</v>
      </c>
      <c r="D80" s="227">
        <v>0</v>
      </c>
      <c r="E80" s="228">
        <v>0</v>
      </c>
      <c r="F80" s="228">
        <v>0</v>
      </c>
      <c r="G80" s="228">
        <v>0</v>
      </c>
      <c r="H80" s="228">
        <v>0</v>
      </c>
      <c r="I80" s="227">
        <v>0</v>
      </c>
      <c r="J80" s="227">
        <v>0</v>
      </c>
      <c r="K80" s="228">
        <v>0</v>
      </c>
      <c r="L80" s="228">
        <v>0</v>
      </c>
      <c r="M80" s="228">
        <v>0</v>
      </c>
      <c r="N80" s="228">
        <v>0</v>
      </c>
      <c r="O80" s="227">
        <v>0</v>
      </c>
      <c r="P80" s="227">
        <v>0</v>
      </c>
      <c r="Q80" s="228">
        <v>0</v>
      </c>
      <c r="R80" s="228">
        <v>0</v>
      </c>
      <c r="S80" s="228">
        <v>0</v>
      </c>
      <c r="T80" s="228">
        <v>0</v>
      </c>
      <c r="U80" s="227">
        <v>12</v>
      </c>
      <c r="V80" s="227">
        <v>12</v>
      </c>
      <c r="W80" s="229">
        <v>12</v>
      </c>
      <c r="X80" s="229">
        <v>12</v>
      </c>
      <c r="Y80" s="229">
        <v>12</v>
      </c>
      <c r="Z80" s="228">
        <v>12</v>
      </c>
      <c r="AA80" s="173">
        <f t="shared" si="50"/>
        <v>44583.333333333336</v>
      </c>
      <c r="AB80" s="173">
        <f t="shared" si="50"/>
        <v>45138.888888888883</v>
      </c>
      <c r="AC80" s="175">
        <f t="shared" si="50"/>
        <v>45486.111111111117</v>
      </c>
      <c r="AD80" s="174">
        <f t="shared" si="50"/>
        <v>46250</v>
      </c>
      <c r="AE80" s="174">
        <f t="shared" si="50"/>
        <v>47222.222222222219</v>
      </c>
      <c r="AF80" s="175">
        <f t="shared" si="27"/>
        <v>47986.111111111117</v>
      </c>
      <c r="AG80" s="238">
        <v>6.42</v>
      </c>
      <c r="AH80" s="238">
        <v>6.5</v>
      </c>
      <c r="AI80" s="248">
        <v>6.55</v>
      </c>
      <c r="AJ80" s="248">
        <v>6.66</v>
      </c>
      <c r="AK80" s="248">
        <v>6.8</v>
      </c>
      <c r="AL80" s="248">
        <v>6.91</v>
      </c>
      <c r="AM80" s="3"/>
      <c r="AN80" s="3"/>
    </row>
    <row r="81" spans="1:40" ht="63">
      <c r="A81" s="97" t="s">
        <v>359</v>
      </c>
      <c r="B81" s="97" t="s">
        <v>310</v>
      </c>
      <c r="C81" s="226">
        <v>0</v>
      </c>
      <c r="D81" s="227">
        <v>0</v>
      </c>
      <c r="E81" s="228">
        <v>0</v>
      </c>
      <c r="F81" s="228">
        <v>0</v>
      </c>
      <c r="G81" s="228">
        <v>0</v>
      </c>
      <c r="H81" s="228">
        <v>0</v>
      </c>
      <c r="I81" s="227">
        <v>0</v>
      </c>
      <c r="J81" s="227">
        <v>0</v>
      </c>
      <c r="K81" s="228">
        <v>0</v>
      </c>
      <c r="L81" s="228">
        <v>0</v>
      </c>
      <c r="M81" s="228">
        <v>0</v>
      </c>
      <c r="N81" s="228">
        <v>0</v>
      </c>
      <c r="O81" s="227">
        <v>0</v>
      </c>
      <c r="P81" s="227">
        <v>0</v>
      </c>
      <c r="Q81" s="228">
        <v>0</v>
      </c>
      <c r="R81" s="228">
        <v>0</v>
      </c>
      <c r="S81" s="228">
        <v>0</v>
      </c>
      <c r="T81" s="228">
        <v>0</v>
      </c>
      <c r="U81" s="227">
        <v>2</v>
      </c>
      <c r="V81" s="227">
        <v>2</v>
      </c>
      <c r="W81" s="229">
        <v>1</v>
      </c>
      <c r="X81" s="229">
        <v>1</v>
      </c>
      <c r="Y81" s="229">
        <v>1</v>
      </c>
      <c r="Z81" s="228">
        <v>1</v>
      </c>
      <c r="AA81" s="157">
        <f t="shared" si="50"/>
        <v>38916.666666666664</v>
      </c>
      <c r="AB81" s="157">
        <f t="shared" si="50"/>
        <v>35625</v>
      </c>
      <c r="AC81" s="175">
        <f t="shared" si="50"/>
        <v>26666.666666666668</v>
      </c>
      <c r="AD81" s="158">
        <f t="shared" si="50"/>
        <v>28750</v>
      </c>
      <c r="AE81" s="158">
        <f t="shared" si="50"/>
        <v>29916.666666666668</v>
      </c>
      <c r="AF81" s="159">
        <f t="shared" si="27"/>
        <v>30583.333333333332</v>
      </c>
      <c r="AG81" s="227">
        <v>0.93400000000000005</v>
      </c>
      <c r="AH81" s="227">
        <v>0.85499999999999998</v>
      </c>
      <c r="AI81" s="248">
        <v>0.32</v>
      </c>
      <c r="AJ81" s="248">
        <v>0.34499999999999997</v>
      </c>
      <c r="AK81" s="248">
        <v>0.35899999999999999</v>
      </c>
      <c r="AL81" s="248">
        <v>0.36699999999999999</v>
      </c>
      <c r="AM81" s="3"/>
      <c r="AN81" s="3"/>
    </row>
    <row r="82" spans="1:40" ht="94.5">
      <c r="A82" s="28" t="s">
        <v>361</v>
      </c>
      <c r="B82" s="99" t="s">
        <v>310</v>
      </c>
      <c r="C82" s="257">
        <v>0</v>
      </c>
      <c r="D82" s="230">
        <v>0</v>
      </c>
      <c r="E82" s="231">
        <v>0</v>
      </c>
      <c r="F82" s="231">
        <v>0</v>
      </c>
      <c r="G82" s="231">
        <v>0</v>
      </c>
      <c r="H82" s="231">
        <v>0</v>
      </c>
      <c r="I82" s="230">
        <v>0</v>
      </c>
      <c r="J82" s="230">
        <v>0</v>
      </c>
      <c r="K82" s="231">
        <v>0</v>
      </c>
      <c r="L82" s="231">
        <v>0</v>
      </c>
      <c r="M82" s="231">
        <v>0</v>
      </c>
      <c r="N82" s="231">
        <v>0</v>
      </c>
      <c r="O82" s="230">
        <v>0</v>
      </c>
      <c r="P82" s="230">
        <v>0</v>
      </c>
      <c r="Q82" s="231">
        <v>0</v>
      </c>
      <c r="R82" s="231">
        <v>0</v>
      </c>
      <c r="S82" s="231">
        <v>0</v>
      </c>
      <c r="T82" s="231">
        <v>0</v>
      </c>
      <c r="U82" s="230">
        <v>44</v>
      </c>
      <c r="V82" s="230">
        <v>43</v>
      </c>
      <c r="W82" s="232">
        <v>44</v>
      </c>
      <c r="X82" s="232">
        <v>44</v>
      </c>
      <c r="Y82" s="232">
        <v>44</v>
      </c>
      <c r="Z82" s="231">
        <v>44</v>
      </c>
      <c r="AA82" s="148">
        <f t="shared" si="50"/>
        <v>28528.409090909092</v>
      </c>
      <c r="AB82" s="148">
        <f t="shared" si="50"/>
        <v>31843.023255813958</v>
      </c>
      <c r="AC82" s="179">
        <f t="shared" si="50"/>
        <v>31856.060606060608</v>
      </c>
      <c r="AD82" s="175">
        <f t="shared" si="50"/>
        <v>31912.878787878788</v>
      </c>
      <c r="AE82" s="178">
        <f t="shared" si="50"/>
        <v>32121.212121212124</v>
      </c>
      <c r="AF82" s="179">
        <f t="shared" si="27"/>
        <v>32178.030303030304</v>
      </c>
      <c r="AG82" s="256">
        <v>15.063000000000001</v>
      </c>
      <c r="AH82" s="256">
        <v>16.431000000000001</v>
      </c>
      <c r="AI82" s="258">
        <v>16.82</v>
      </c>
      <c r="AJ82" s="258">
        <v>16.850000000000001</v>
      </c>
      <c r="AK82" s="258">
        <v>16.96</v>
      </c>
      <c r="AL82" s="258">
        <v>16.989999999999998</v>
      </c>
      <c r="AM82" s="3"/>
      <c r="AN82" s="3"/>
    </row>
    <row r="83" spans="1:40" ht="15.75">
      <c r="A83" s="103" t="s">
        <v>261</v>
      </c>
      <c r="B83" s="210"/>
      <c r="C83" s="254">
        <f>C85+C86+C87+C88+C89</f>
        <v>0</v>
      </c>
      <c r="D83" s="254">
        <f t="shared" ref="D83:Z83" si="51">D85+D86+D87+D88+D89</f>
        <v>0</v>
      </c>
      <c r="E83" s="254">
        <f t="shared" si="51"/>
        <v>0</v>
      </c>
      <c r="F83" s="254">
        <f t="shared" si="51"/>
        <v>0</v>
      </c>
      <c r="G83" s="254">
        <f t="shared" si="51"/>
        <v>0</v>
      </c>
      <c r="H83" s="254">
        <f t="shared" si="51"/>
        <v>0</v>
      </c>
      <c r="I83" s="254">
        <f t="shared" si="51"/>
        <v>0</v>
      </c>
      <c r="J83" s="254">
        <f t="shared" si="51"/>
        <v>0</v>
      </c>
      <c r="K83" s="254">
        <f t="shared" si="51"/>
        <v>0</v>
      </c>
      <c r="L83" s="254">
        <f t="shared" si="51"/>
        <v>0</v>
      </c>
      <c r="M83" s="254">
        <f t="shared" si="51"/>
        <v>0</v>
      </c>
      <c r="N83" s="254">
        <f t="shared" si="51"/>
        <v>0</v>
      </c>
      <c r="O83" s="254">
        <f t="shared" si="51"/>
        <v>0</v>
      </c>
      <c r="P83" s="254">
        <f t="shared" si="51"/>
        <v>0</v>
      </c>
      <c r="Q83" s="254">
        <f t="shared" si="51"/>
        <v>0</v>
      </c>
      <c r="R83" s="254">
        <f t="shared" si="51"/>
        <v>0</v>
      </c>
      <c r="S83" s="254">
        <f t="shared" si="51"/>
        <v>0</v>
      </c>
      <c r="T83" s="254">
        <f t="shared" si="51"/>
        <v>0</v>
      </c>
      <c r="U83" s="254">
        <f t="shared" si="51"/>
        <v>1787</v>
      </c>
      <c r="V83" s="254">
        <f t="shared" si="51"/>
        <v>1711</v>
      </c>
      <c r="W83" s="254">
        <f t="shared" si="51"/>
        <v>1670</v>
      </c>
      <c r="X83" s="254">
        <f t="shared" si="51"/>
        <v>1670</v>
      </c>
      <c r="Y83" s="254">
        <f t="shared" si="51"/>
        <v>1670</v>
      </c>
      <c r="Z83" s="254">
        <f t="shared" si="51"/>
        <v>1670</v>
      </c>
      <c r="AA83" s="154">
        <f t="shared" si="50"/>
        <v>18624.090654728592</v>
      </c>
      <c r="AB83" s="154">
        <f t="shared" si="50"/>
        <v>19068.23495032145</v>
      </c>
      <c r="AC83" s="137">
        <f t="shared" si="50"/>
        <v>27172.754491017968</v>
      </c>
      <c r="AD83" s="202">
        <f t="shared" si="50"/>
        <v>27977.894211576844</v>
      </c>
      <c r="AE83" s="154">
        <f t="shared" si="50"/>
        <v>28812.674650698609</v>
      </c>
      <c r="AF83" s="137">
        <f t="shared" si="27"/>
        <v>29673.502994011971</v>
      </c>
      <c r="AG83" s="233">
        <f>AG85+AG86+AG87+AG88+AG89</f>
        <v>399.37499999999994</v>
      </c>
      <c r="AH83" s="233">
        <f t="shared" ref="AH83:AL83" si="52">AH85+AH86+AH87+AH88+AH89</f>
        <v>391.50900000000001</v>
      </c>
      <c r="AI83" s="233">
        <f t="shared" si="52"/>
        <v>544.54200000000003</v>
      </c>
      <c r="AJ83" s="233">
        <f t="shared" si="52"/>
        <v>560.67700000000002</v>
      </c>
      <c r="AK83" s="233">
        <f t="shared" si="52"/>
        <v>577.40600000000006</v>
      </c>
      <c r="AL83" s="233">
        <f t="shared" si="52"/>
        <v>594.65699999999993</v>
      </c>
      <c r="AM83" s="3"/>
      <c r="AN83" s="3"/>
    </row>
    <row r="84" spans="1:40" ht="15.75">
      <c r="A84" s="105" t="s">
        <v>97</v>
      </c>
      <c r="B84" s="211"/>
      <c r="C84" s="226"/>
      <c r="D84" s="227"/>
      <c r="E84" s="228"/>
      <c r="F84" s="228"/>
      <c r="G84" s="228"/>
      <c r="H84" s="228"/>
      <c r="I84" s="227"/>
      <c r="J84" s="227"/>
      <c r="K84" s="228"/>
      <c r="L84" s="228"/>
      <c r="M84" s="228"/>
      <c r="N84" s="228"/>
      <c r="O84" s="227"/>
      <c r="P84" s="227"/>
      <c r="Q84" s="228"/>
      <c r="R84" s="228"/>
      <c r="S84" s="228"/>
      <c r="T84" s="228"/>
      <c r="U84" s="227"/>
      <c r="V84" s="227"/>
      <c r="W84" s="229"/>
      <c r="X84" s="229"/>
      <c r="Y84" s="229"/>
      <c r="Z84" s="228"/>
      <c r="AA84" s="157"/>
      <c r="AB84" s="157"/>
      <c r="AC84" s="175"/>
      <c r="AD84" s="158"/>
      <c r="AE84" s="158"/>
      <c r="AF84" s="159"/>
      <c r="AG84" s="227"/>
      <c r="AH84" s="227"/>
      <c r="AI84" s="229"/>
      <c r="AJ84" s="229"/>
      <c r="AK84" s="229"/>
      <c r="AL84" s="229"/>
      <c r="AM84" s="3"/>
      <c r="AN84" s="3"/>
    </row>
    <row r="85" spans="1:40" ht="31.5">
      <c r="A85" s="97" t="s">
        <v>262</v>
      </c>
      <c r="B85" s="212" t="s">
        <v>320</v>
      </c>
      <c r="C85" s="226">
        <v>0</v>
      </c>
      <c r="D85" s="227">
        <v>0</v>
      </c>
      <c r="E85" s="228">
        <v>0</v>
      </c>
      <c r="F85" s="228">
        <v>0</v>
      </c>
      <c r="G85" s="228">
        <v>0</v>
      </c>
      <c r="H85" s="228">
        <v>0</v>
      </c>
      <c r="I85" s="227">
        <v>0</v>
      </c>
      <c r="J85" s="227">
        <v>0</v>
      </c>
      <c r="K85" s="228">
        <v>0</v>
      </c>
      <c r="L85" s="228">
        <v>0</v>
      </c>
      <c r="M85" s="228">
        <v>0</v>
      </c>
      <c r="N85" s="228">
        <v>0</v>
      </c>
      <c r="O85" s="227">
        <v>0</v>
      </c>
      <c r="P85" s="227">
        <v>0</v>
      </c>
      <c r="Q85" s="228">
        <v>0</v>
      </c>
      <c r="R85" s="228">
        <v>0</v>
      </c>
      <c r="S85" s="228">
        <v>0</v>
      </c>
      <c r="T85" s="228">
        <v>0</v>
      </c>
      <c r="U85" s="227">
        <v>1526</v>
      </c>
      <c r="V85" s="227">
        <v>1482</v>
      </c>
      <c r="W85" s="229">
        <v>1457</v>
      </c>
      <c r="X85" s="229">
        <v>1457</v>
      </c>
      <c r="Y85" s="229">
        <v>1457</v>
      </c>
      <c r="Z85" s="229">
        <v>1457</v>
      </c>
      <c r="AA85" s="157">
        <f t="shared" si="50"/>
        <v>18626.583660987333</v>
      </c>
      <c r="AB85" s="157">
        <f t="shared" si="50"/>
        <v>19399.403958614483</v>
      </c>
      <c r="AC85" s="175">
        <f t="shared" si="50"/>
        <v>27784.145504461223</v>
      </c>
      <c r="AD85" s="158">
        <f t="shared" si="50"/>
        <v>28617.192862045296</v>
      </c>
      <c r="AE85" s="158">
        <f t="shared" si="50"/>
        <v>29475.52047586365</v>
      </c>
      <c r="AF85" s="159">
        <f t="shared" si="27"/>
        <v>30359.986273164031</v>
      </c>
      <c r="AG85" s="238">
        <v>341.09</v>
      </c>
      <c r="AH85" s="238">
        <v>344.99900000000002</v>
      </c>
      <c r="AI85" s="248">
        <v>485.77800000000002</v>
      </c>
      <c r="AJ85" s="248">
        <v>500.34300000000002</v>
      </c>
      <c r="AK85" s="248">
        <v>515.35</v>
      </c>
      <c r="AL85" s="229">
        <v>530.81399999999996</v>
      </c>
      <c r="AM85" s="3"/>
      <c r="AN85" s="3"/>
    </row>
    <row r="86" spans="1:40" ht="15.75">
      <c r="A86" s="97" t="s">
        <v>263</v>
      </c>
      <c r="B86" s="212" t="s">
        <v>318</v>
      </c>
      <c r="C86" s="226">
        <v>0</v>
      </c>
      <c r="D86" s="227">
        <v>0</v>
      </c>
      <c r="E86" s="228">
        <v>0</v>
      </c>
      <c r="F86" s="228">
        <v>0</v>
      </c>
      <c r="G86" s="228">
        <v>0</v>
      </c>
      <c r="H86" s="228">
        <v>0</v>
      </c>
      <c r="I86" s="227">
        <v>0</v>
      </c>
      <c r="J86" s="227">
        <v>0</v>
      </c>
      <c r="K86" s="228">
        <v>0</v>
      </c>
      <c r="L86" s="228">
        <v>0</v>
      </c>
      <c r="M86" s="228">
        <v>0</v>
      </c>
      <c r="N86" s="228">
        <v>0</v>
      </c>
      <c r="O86" s="227">
        <v>0</v>
      </c>
      <c r="P86" s="227">
        <v>0</v>
      </c>
      <c r="Q86" s="228">
        <v>0</v>
      </c>
      <c r="R86" s="228">
        <v>0</v>
      </c>
      <c r="S86" s="228">
        <v>0</v>
      </c>
      <c r="T86" s="228">
        <v>0</v>
      </c>
      <c r="U86" s="227">
        <v>81</v>
      </c>
      <c r="V86" s="227">
        <v>72</v>
      </c>
      <c r="W86" s="229">
        <v>65</v>
      </c>
      <c r="X86" s="229">
        <v>65</v>
      </c>
      <c r="Y86" s="229">
        <v>65</v>
      </c>
      <c r="Z86" s="229">
        <v>65</v>
      </c>
      <c r="AA86" s="157">
        <f t="shared" ref="AA86:AF141" si="53">(AG86*1000000)/U86/12</f>
        <v>18660.493827160495</v>
      </c>
      <c r="AB86" s="157">
        <f t="shared" si="53"/>
        <v>14170.138888888889</v>
      </c>
      <c r="AC86" s="175">
        <f t="shared" si="50"/>
        <v>27108.974358974359</v>
      </c>
      <c r="AD86" s="158">
        <f t="shared" si="53"/>
        <v>27923.076923076922</v>
      </c>
      <c r="AE86" s="158">
        <f t="shared" si="53"/>
        <v>28760.25641025641</v>
      </c>
      <c r="AF86" s="159">
        <f t="shared" si="27"/>
        <v>29623.076923076922</v>
      </c>
      <c r="AG86" s="227">
        <v>18.138000000000002</v>
      </c>
      <c r="AH86" s="227">
        <v>12.243</v>
      </c>
      <c r="AI86" s="248">
        <v>21.145</v>
      </c>
      <c r="AJ86" s="248">
        <v>21.78</v>
      </c>
      <c r="AK86" s="248">
        <v>22.433</v>
      </c>
      <c r="AL86" s="248">
        <v>23.106000000000002</v>
      </c>
      <c r="AM86" s="3"/>
      <c r="AN86" s="3"/>
    </row>
    <row r="87" spans="1:40" ht="15.75">
      <c r="A87" s="97" t="s">
        <v>264</v>
      </c>
      <c r="B87" s="97" t="s">
        <v>314</v>
      </c>
      <c r="C87" s="226">
        <v>0</v>
      </c>
      <c r="D87" s="227">
        <v>0</v>
      </c>
      <c r="E87" s="228">
        <v>0</v>
      </c>
      <c r="F87" s="228">
        <v>0</v>
      </c>
      <c r="G87" s="228">
        <v>0</v>
      </c>
      <c r="H87" s="228">
        <v>0</v>
      </c>
      <c r="I87" s="227">
        <v>0</v>
      </c>
      <c r="J87" s="227">
        <v>0</v>
      </c>
      <c r="K87" s="228">
        <v>0</v>
      </c>
      <c r="L87" s="228">
        <v>0</v>
      </c>
      <c r="M87" s="228">
        <v>0</v>
      </c>
      <c r="N87" s="228">
        <v>0</v>
      </c>
      <c r="O87" s="227">
        <v>0</v>
      </c>
      <c r="P87" s="227">
        <v>0</v>
      </c>
      <c r="Q87" s="228">
        <v>0</v>
      </c>
      <c r="R87" s="228">
        <v>0</v>
      </c>
      <c r="S87" s="228">
        <v>0</v>
      </c>
      <c r="T87" s="228">
        <v>0</v>
      </c>
      <c r="U87" s="227">
        <v>84</v>
      </c>
      <c r="V87" s="227">
        <v>90</v>
      </c>
      <c r="W87" s="229">
        <v>90</v>
      </c>
      <c r="X87" s="229">
        <v>90</v>
      </c>
      <c r="Y87" s="229">
        <v>90</v>
      </c>
      <c r="Z87" s="229">
        <v>90</v>
      </c>
      <c r="AA87" s="157">
        <f t="shared" si="53"/>
        <v>21979.166666666668</v>
      </c>
      <c r="AB87" s="157">
        <f t="shared" si="53"/>
        <v>19998.14814814815</v>
      </c>
      <c r="AC87" s="175">
        <f t="shared" si="53"/>
        <v>24545.370370370369</v>
      </c>
      <c r="AD87" s="158">
        <f t="shared" si="53"/>
        <v>25281.481481481478</v>
      </c>
      <c r="AE87" s="158">
        <f t="shared" si="53"/>
        <v>26039.814814814814</v>
      </c>
      <c r="AF87" s="159">
        <f t="shared" si="27"/>
        <v>26821.296296296296</v>
      </c>
      <c r="AG87" s="238">
        <v>22.155000000000001</v>
      </c>
      <c r="AH87" s="238">
        <v>21.597999999999999</v>
      </c>
      <c r="AI87" s="229">
        <v>26.509</v>
      </c>
      <c r="AJ87" s="248">
        <v>27.303999999999998</v>
      </c>
      <c r="AK87" s="248">
        <v>28.123000000000001</v>
      </c>
      <c r="AL87" s="248">
        <v>28.966999999999999</v>
      </c>
      <c r="AM87" s="3"/>
      <c r="AN87" s="3"/>
    </row>
    <row r="88" spans="1:40" ht="47.25">
      <c r="A88" s="97" t="s">
        <v>321</v>
      </c>
      <c r="B88" s="97" t="s">
        <v>314</v>
      </c>
      <c r="C88" s="226">
        <v>0</v>
      </c>
      <c r="D88" s="227">
        <v>0</v>
      </c>
      <c r="E88" s="228">
        <v>0</v>
      </c>
      <c r="F88" s="228">
        <v>0</v>
      </c>
      <c r="G88" s="228">
        <v>0</v>
      </c>
      <c r="H88" s="228">
        <v>0</v>
      </c>
      <c r="I88" s="227">
        <v>0</v>
      </c>
      <c r="J88" s="227">
        <v>0</v>
      </c>
      <c r="K88" s="228">
        <v>0</v>
      </c>
      <c r="L88" s="228">
        <v>0</v>
      </c>
      <c r="M88" s="228">
        <v>0</v>
      </c>
      <c r="N88" s="228">
        <v>0</v>
      </c>
      <c r="O88" s="227">
        <v>0</v>
      </c>
      <c r="P88" s="227">
        <v>0</v>
      </c>
      <c r="Q88" s="228">
        <v>0</v>
      </c>
      <c r="R88" s="228">
        <v>0</v>
      </c>
      <c r="S88" s="228">
        <v>0</v>
      </c>
      <c r="T88" s="228">
        <v>0</v>
      </c>
      <c r="U88" s="227">
        <v>79</v>
      </c>
      <c r="V88" s="227">
        <v>51</v>
      </c>
      <c r="W88" s="229">
        <v>42</v>
      </c>
      <c r="X88" s="229">
        <v>42</v>
      </c>
      <c r="Y88" s="228">
        <v>42</v>
      </c>
      <c r="Z88" s="228">
        <v>42</v>
      </c>
      <c r="AA88" s="157">
        <f t="shared" si="53"/>
        <v>15470.464135021097</v>
      </c>
      <c r="AB88" s="157">
        <f t="shared" si="53"/>
        <v>14813.725490196079</v>
      </c>
      <c r="AC88" s="175">
        <f t="shared" si="53"/>
        <v>14880.952380952382</v>
      </c>
      <c r="AD88" s="158">
        <f t="shared" si="53"/>
        <v>15079.36507936508</v>
      </c>
      <c r="AE88" s="158">
        <f t="shared" si="53"/>
        <v>15476.190476190475</v>
      </c>
      <c r="AF88" s="159">
        <f t="shared" si="27"/>
        <v>15674.603174603175</v>
      </c>
      <c r="AG88" s="227">
        <v>14.666</v>
      </c>
      <c r="AH88" s="227">
        <v>9.0660000000000007</v>
      </c>
      <c r="AI88" s="248">
        <v>7.5</v>
      </c>
      <c r="AJ88" s="248">
        <v>7.6</v>
      </c>
      <c r="AK88" s="248">
        <v>7.8</v>
      </c>
      <c r="AL88" s="248">
        <v>7.9</v>
      </c>
      <c r="AM88" s="3"/>
      <c r="AN88" s="3"/>
    </row>
    <row r="89" spans="1:40" ht="15.75">
      <c r="A89" s="218" t="s">
        <v>265</v>
      </c>
      <c r="B89" s="218" t="s">
        <v>310</v>
      </c>
      <c r="C89" s="257">
        <v>0</v>
      </c>
      <c r="D89" s="230">
        <v>0</v>
      </c>
      <c r="E89" s="231">
        <v>0</v>
      </c>
      <c r="F89" s="231">
        <v>0</v>
      </c>
      <c r="G89" s="231">
        <v>0</v>
      </c>
      <c r="H89" s="231">
        <v>0</v>
      </c>
      <c r="I89" s="230">
        <v>0</v>
      </c>
      <c r="J89" s="230">
        <v>0</v>
      </c>
      <c r="K89" s="231">
        <v>0</v>
      </c>
      <c r="L89" s="231">
        <v>0</v>
      </c>
      <c r="M89" s="231">
        <v>0</v>
      </c>
      <c r="N89" s="231">
        <v>0</v>
      </c>
      <c r="O89" s="230">
        <v>0</v>
      </c>
      <c r="P89" s="230">
        <v>0</v>
      </c>
      <c r="Q89" s="231">
        <v>0</v>
      </c>
      <c r="R89" s="231">
        <v>0</v>
      </c>
      <c r="S89" s="231">
        <v>0</v>
      </c>
      <c r="T89" s="231">
        <v>0</v>
      </c>
      <c r="U89" s="230">
        <v>17</v>
      </c>
      <c r="V89" s="230">
        <v>16</v>
      </c>
      <c r="W89" s="232">
        <v>16</v>
      </c>
      <c r="X89" s="232">
        <v>16</v>
      </c>
      <c r="Y89" s="231">
        <v>16</v>
      </c>
      <c r="Z89" s="231">
        <v>16</v>
      </c>
      <c r="AA89" s="148">
        <f t="shared" si="53"/>
        <v>16303.921568627449</v>
      </c>
      <c r="AB89" s="148">
        <f t="shared" si="53"/>
        <v>18765.625</v>
      </c>
      <c r="AC89" s="179">
        <f t="shared" si="53"/>
        <v>18802.083333333332</v>
      </c>
      <c r="AD89" s="178">
        <f t="shared" si="53"/>
        <v>19010.416666666668</v>
      </c>
      <c r="AE89" s="178">
        <f t="shared" si="53"/>
        <v>19270.833333333332</v>
      </c>
      <c r="AF89" s="179">
        <f t="shared" si="27"/>
        <v>20156.25</v>
      </c>
      <c r="AG89" s="230">
        <v>3.3260000000000001</v>
      </c>
      <c r="AH89" s="230">
        <v>3.6030000000000002</v>
      </c>
      <c r="AI89" s="258">
        <v>3.61</v>
      </c>
      <c r="AJ89" s="258">
        <v>3.65</v>
      </c>
      <c r="AK89" s="258">
        <v>3.7</v>
      </c>
      <c r="AL89" s="258">
        <v>3.87</v>
      </c>
      <c r="AM89" s="3"/>
      <c r="AN89" s="3"/>
    </row>
    <row r="90" spans="1:40" ht="47.25">
      <c r="A90" s="98" t="s">
        <v>266</v>
      </c>
      <c r="B90" s="210"/>
      <c r="C90" s="254">
        <f>C92+C93+C94+C95+C96</f>
        <v>3.9950000000000001</v>
      </c>
      <c r="D90" s="254">
        <f t="shared" ref="D90:Z90" si="54">D92+D93+D94+D95+D96</f>
        <v>4.173</v>
      </c>
      <c r="E90" s="233">
        <f t="shared" si="54"/>
        <v>4.8049999999999997</v>
      </c>
      <c r="F90" s="254">
        <f t="shared" si="54"/>
        <v>5.1779999999999999</v>
      </c>
      <c r="G90" s="254">
        <f t="shared" si="54"/>
        <v>5.6589999999999998</v>
      </c>
      <c r="H90" s="254">
        <f t="shared" si="54"/>
        <v>6.1840000000000002</v>
      </c>
      <c r="I90" s="254">
        <f t="shared" si="54"/>
        <v>3.9950000000000001</v>
      </c>
      <c r="J90" s="254">
        <f t="shared" si="54"/>
        <v>4.173</v>
      </c>
      <c r="K90" s="233">
        <f t="shared" si="54"/>
        <v>4.8049999999999997</v>
      </c>
      <c r="L90" s="254">
        <f t="shared" si="54"/>
        <v>5.1779999999999999</v>
      </c>
      <c r="M90" s="254">
        <f t="shared" si="54"/>
        <v>5.6589999999999998</v>
      </c>
      <c r="N90" s="254">
        <f t="shared" si="54"/>
        <v>6.1840000000000002</v>
      </c>
      <c r="O90" s="254">
        <f t="shared" si="54"/>
        <v>0</v>
      </c>
      <c r="P90" s="254">
        <f t="shared" si="54"/>
        <v>0</v>
      </c>
      <c r="Q90" s="254">
        <f t="shared" si="54"/>
        <v>0</v>
      </c>
      <c r="R90" s="254">
        <f t="shared" si="54"/>
        <v>0</v>
      </c>
      <c r="S90" s="254">
        <f t="shared" si="54"/>
        <v>0</v>
      </c>
      <c r="T90" s="254">
        <f t="shared" si="54"/>
        <v>0</v>
      </c>
      <c r="U90" s="254">
        <f t="shared" si="54"/>
        <v>946</v>
      </c>
      <c r="V90" s="254">
        <f t="shared" si="54"/>
        <v>966</v>
      </c>
      <c r="W90" s="254">
        <f t="shared" si="54"/>
        <v>953</v>
      </c>
      <c r="X90" s="254">
        <f t="shared" si="54"/>
        <v>947</v>
      </c>
      <c r="Y90" s="254">
        <f t="shared" si="54"/>
        <v>947</v>
      </c>
      <c r="Z90" s="254">
        <f t="shared" si="54"/>
        <v>947</v>
      </c>
      <c r="AA90" s="154">
        <f t="shared" si="53"/>
        <v>20814.922480620156</v>
      </c>
      <c r="AB90" s="154">
        <f t="shared" si="53"/>
        <v>21182.88474810214</v>
      </c>
      <c r="AC90" s="137">
        <f t="shared" si="53"/>
        <v>22425.323539699199</v>
      </c>
      <c r="AD90" s="154">
        <f t="shared" si="53"/>
        <v>23142.643435410067</v>
      </c>
      <c r="AE90" s="154">
        <f t="shared" si="53"/>
        <v>23758.711721224918</v>
      </c>
      <c r="AF90" s="137">
        <f t="shared" si="27"/>
        <v>24362.28440689898</v>
      </c>
      <c r="AG90" s="233">
        <f>AG92+AG93+AG94+AG95+AG96</f>
        <v>236.291</v>
      </c>
      <c r="AH90" s="233">
        <f t="shared" ref="AH90:AL90" si="55">AH92+AH93+AH94+AH95+AH96</f>
        <v>245.55199999999999</v>
      </c>
      <c r="AI90" s="233">
        <f t="shared" si="55"/>
        <v>256.45600000000002</v>
      </c>
      <c r="AJ90" s="233">
        <f t="shared" si="55"/>
        <v>262.99299999999999</v>
      </c>
      <c r="AK90" s="233">
        <f t="shared" si="55"/>
        <v>269.99399999999997</v>
      </c>
      <c r="AL90" s="233">
        <f t="shared" si="55"/>
        <v>276.85300000000001</v>
      </c>
      <c r="AM90" s="3"/>
      <c r="AN90" s="3"/>
    </row>
    <row r="91" spans="1:40" ht="15.75">
      <c r="A91" s="105" t="s">
        <v>97</v>
      </c>
      <c r="B91" s="105"/>
      <c r="C91" s="227"/>
      <c r="D91" s="227"/>
      <c r="E91" s="228"/>
      <c r="F91" s="228"/>
      <c r="G91" s="228"/>
      <c r="H91" s="228"/>
      <c r="I91" s="227"/>
      <c r="J91" s="227"/>
      <c r="K91" s="228"/>
      <c r="L91" s="224"/>
      <c r="M91" s="224"/>
      <c r="N91" s="224"/>
      <c r="O91" s="227"/>
      <c r="P91" s="227"/>
      <c r="Q91" s="228"/>
      <c r="R91" s="228"/>
      <c r="S91" s="228"/>
      <c r="T91" s="228"/>
      <c r="U91" s="227"/>
      <c r="V91" s="227"/>
      <c r="W91" s="229"/>
      <c r="X91" s="229"/>
      <c r="Y91" s="229"/>
      <c r="Z91" s="228"/>
      <c r="AA91" s="157"/>
      <c r="AB91" s="157"/>
      <c r="AC91" s="175"/>
      <c r="AD91" s="158"/>
      <c r="AE91" s="158"/>
      <c r="AF91" s="159"/>
      <c r="AG91" s="226"/>
      <c r="AH91" s="227"/>
      <c r="AI91" s="229"/>
      <c r="AJ91" s="229"/>
      <c r="AK91" s="229"/>
      <c r="AL91" s="229"/>
      <c r="AM91" s="3"/>
      <c r="AN91" s="3"/>
    </row>
    <row r="92" spans="1:40" ht="15.75">
      <c r="A92" s="97" t="s">
        <v>333</v>
      </c>
      <c r="B92" s="97" t="s">
        <v>310</v>
      </c>
      <c r="C92" s="227">
        <v>0</v>
      </c>
      <c r="D92" s="227">
        <v>0</v>
      </c>
      <c r="E92" s="228">
        <v>0</v>
      </c>
      <c r="F92" s="228">
        <v>0</v>
      </c>
      <c r="G92" s="228">
        <v>0</v>
      </c>
      <c r="H92" s="228">
        <v>0</v>
      </c>
      <c r="I92" s="227">
        <v>0</v>
      </c>
      <c r="J92" s="227">
        <v>0</v>
      </c>
      <c r="K92" s="228">
        <v>0</v>
      </c>
      <c r="L92" s="228">
        <v>0</v>
      </c>
      <c r="M92" s="228">
        <v>0</v>
      </c>
      <c r="N92" s="228">
        <v>0</v>
      </c>
      <c r="O92" s="227">
        <v>0</v>
      </c>
      <c r="P92" s="227">
        <v>0</v>
      </c>
      <c r="Q92" s="228">
        <v>0</v>
      </c>
      <c r="R92" s="228">
        <v>0</v>
      </c>
      <c r="S92" s="228">
        <v>0</v>
      </c>
      <c r="T92" s="228">
        <v>0</v>
      </c>
      <c r="U92" s="227">
        <v>640</v>
      </c>
      <c r="V92" s="227">
        <v>657</v>
      </c>
      <c r="W92" s="229">
        <v>657</v>
      </c>
      <c r="X92" s="229">
        <v>657</v>
      </c>
      <c r="Y92" s="228">
        <v>657</v>
      </c>
      <c r="Z92" s="228">
        <v>657</v>
      </c>
      <c r="AA92" s="157">
        <f t="shared" si="53"/>
        <v>20679.427083333332</v>
      </c>
      <c r="AB92" s="160">
        <f>(AH92*1000000)/V92/12</f>
        <v>21599.56874682902</v>
      </c>
      <c r="AC92" s="175">
        <f>(AI92*1000000)/W92/12</f>
        <v>22247.590055809236</v>
      </c>
      <c r="AD92" s="158">
        <f>(AJ92*1000000)/X92/12</f>
        <v>22915.017757483511</v>
      </c>
      <c r="AE92" s="158">
        <f>(AK92*1000000)/Y92/12</f>
        <v>23602.486047691524</v>
      </c>
      <c r="AF92" s="158">
        <f>(AL92*1000000)/Z92/12</f>
        <v>24310.375443937086</v>
      </c>
      <c r="AG92" s="238">
        <v>158.81800000000001</v>
      </c>
      <c r="AH92" s="238">
        <v>170.291</v>
      </c>
      <c r="AI92" s="248">
        <v>175.4</v>
      </c>
      <c r="AJ92" s="229">
        <v>180.66200000000001</v>
      </c>
      <c r="AK92" s="248">
        <v>186.08199999999999</v>
      </c>
      <c r="AL92" s="248">
        <v>191.66300000000001</v>
      </c>
      <c r="AM92" s="3"/>
      <c r="AN92" s="3"/>
    </row>
    <row r="93" spans="1:40" ht="78.75">
      <c r="A93" s="97" t="s">
        <v>365</v>
      </c>
      <c r="B93" s="97" t="s">
        <v>319</v>
      </c>
      <c r="C93" s="227">
        <v>0</v>
      </c>
      <c r="D93" s="227">
        <v>0</v>
      </c>
      <c r="E93" s="228">
        <v>0</v>
      </c>
      <c r="F93" s="228">
        <v>0</v>
      </c>
      <c r="G93" s="228">
        <v>0</v>
      </c>
      <c r="H93" s="228">
        <v>0</v>
      </c>
      <c r="I93" s="227">
        <v>0</v>
      </c>
      <c r="J93" s="227">
        <v>0</v>
      </c>
      <c r="K93" s="228">
        <v>0</v>
      </c>
      <c r="L93" s="228">
        <v>0</v>
      </c>
      <c r="M93" s="228">
        <v>0</v>
      </c>
      <c r="N93" s="228">
        <v>0</v>
      </c>
      <c r="O93" s="227">
        <v>0</v>
      </c>
      <c r="P93" s="227">
        <v>0</v>
      </c>
      <c r="Q93" s="228">
        <v>0</v>
      </c>
      <c r="R93" s="228">
        <v>0</v>
      </c>
      <c r="S93" s="228">
        <v>0</v>
      </c>
      <c r="T93" s="228">
        <v>0</v>
      </c>
      <c r="U93" s="227">
        <v>73</v>
      </c>
      <c r="V93" s="227">
        <v>87</v>
      </c>
      <c r="W93" s="229">
        <v>81</v>
      </c>
      <c r="X93" s="229">
        <v>81</v>
      </c>
      <c r="Y93" s="228">
        <v>81</v>
      </c>
      <c r="Z93" s="228">
        <v>81</v>
      </c>
      <c r="AA93" s="157">
        <f t="shared" si="53"/>
        <v>19260.273972602739</v>
      </c>
      <c r="AB93" s="142">
        <f>(AH93*1000000)/V93/12</f>
        <v>19013.409961685826</v>
      </c>
      <c r="AC93" s="174">
        <f t="shared" si="53"/>
        <v>23683.127572016459</v>
      </c>
      <c r="AD93" s="158">
        <f>(AJ93*1000000)/X93/12</f>
        <v>23765.432098765432</v>
      </c>
      <c r="AE93" s="158">
        <f>(AK93*1000000)/Y93/12</f>
        <v>23971.193415637859</v>
      </c>
      <c r="AF93" s="158">
        <f>(AL93*1000000)/Z93/12</f>
        <v>24125.514403292182</v>
      </c>
      <c r="AG93" s="238">
        <v>16.872</v>
      </c>
      <c r="AH93" s="238">
        <v>19.850000000000001</v>
      </c>
      <c r="AI93" s="248">
        <v>23.02</v>
      </c>
      <c r="AJ93" s="248">
        <v>23.1</v>
      </c>
      <c r="AK93" s="248">
        <v>23.3</v>
      </c>
      <c r="AL93" s="248">
        <v>23.45</v>
      </c>
      <c r="AM93" s="3"/>
      <c r="AN93" s="3"/>
    </row>
    <row r="94" spans="1:40" ht="40.5" customHeight="1">
      <c r="A94" s="97" t="s">
        <v>366</v>
      </c>
      <c r="B94" s="97" t="s">
        <v>322</v>
      </c>
      <c r="C94" s="227">
        <v>0</v>
      </c>
      <c r="D94" s="227">
        <v>0</v>
      </c>
      <c r="E94" s="228">
        <v>0</v>
      </c>
      <c r="F94" s="228">
        <v>0</v>
      </c>
      <c r="G94" s="228">
        <v>0</v>
      </c>
      <c r="H94" s="228">
        <v>0</v>
      </c>
      <c r="I94" s="227">
        <v>0</v>
      </c>
      <c r="J94" s="227">
        <v>0</v>
      </c>
      <c r="K94" s="228">
        <v>0</v>
      </c>
      <c r="L94" s="228">
        <v>0</v>
      </c>
      <c r="M94" s="228">
        <v>0</v>
      </c>
      <c r="N94" s="228">
        <v>0</v>
      </c>
      <c r="O94" s="227">
        <v>0</v>
      </c>
      <c r="P94" s="227">
        <v>0</v>
      </c>
      <c r="Q94" s="228">
        <v>0</v>
      </c>
      <c r="R94" s="228">
        <v>0</v>
      </c>
      <c r="S94" s="228">
        <v>0</v>
      </c>
      <c r="T94" s="228">
        <v>0</v>
      </c>
      <c r="U94" s="227">
        <v>151</v>
      </c>
      <c r="V94" s="227">
        <v>131</v>
      </c>
      <c r="W94" s="229">
        <v>130</v>
      </c>
      <c r="X94" s="229">
        <v>130</v>
      </c>
      <c r="Y94" s="228">
        <v>130</v>
      </c>
      <c r="Z94" s="228">
        <v>130</v>
      </c>
      <c r="AA94" s="157">
        <f t="shared" si="53"/>
        <v>24067.880794701985</v>
      </c>
      <c r="AB94" s="142">
        <f t="shared" si="53"/>
        <v>24381.679389312976</v>
      </c>
      <c r="AC94" s="175">
        <f t="shared" si="53"/>
        <v>26021.794871794871</v>
      </c>
      <c r="AD94" s="158">
        <f t="shared" si="53"/>
        <v>26275.641025641027</v>
      </c>
      <c r="AE94" s="158">
        <f t="shared" si="53"/>
        <v>26602.564102564105</v>
      </c>
      <c r="AF94" s="159">
        <f t="shared" si="53"/>
        <v>26730.76923076923</v>
      </c>
      <c r="AG94" s="227">
        <v>43.610999999999997</v>
      </c>
      <c r="AH94" s="227">
        <v>38.328000000000003</v>
      </c>
      <c r="AI94" s="248">
        <v>40.594000000000001</v>
      </c>
      <c r="AJ94" s="248">
        <v>40.99</v>
      </c>
      <c r="AK94" s="248">
        <v>41.5</v>
      </c>
      <c r="AL94" s="248">
        <v>41.7</v>
      </c>
      <c r="AM94" s="3"/>
      <c r="AN94" s="3"/>
    </row>
    <row r="95" spans="1:40" ht="47.25">
      <c r="A95" s="97" t="s">
        <v>367</v>
      </c>
      <c r="B95" s="97" t="s">
        <v>310</v>
      </c>
      <c r="C95" s="227">
        <v>0</v>
      </c>
      <c r="D95" s="227">
        <v>0</v>
      </c>
      <c r="E95" s="287">
        <v>0</v>
      </c>
      <c r="F95" s="228">
        <v>0</v>
      </c>
      <c r="G95" s="228">
        <v>0</v>
      </c>
      <c r="H95" s="228">
        <v>0</v>
      </c>
      <c r="I95" s="227">
        <v>0</v>
      </c>
      <c r="J95" s="227">
        <v>0</v>
      </c>
      <c r="K95" s="228">
        <v>0</v>
      </c>
      <c r="L95" s="228">
        <v>0</v>
      </c>
      <c r="M95" s="228">
        <v>0</v>
      </c>
      <c r="N95" s="228">
        <v>0</v>
      </c>
      <c r="O95" s="227">
        <v>0</v>
      </c>
      <c r="P95" s="227">
        <v>0</v>
      </c>
      <c r="Q95" s="228">
        <v>0</v>
      </c>
      <c r="R95" s="228">
        <v>0</v>
      </c>
      <c r="S95" s="228">
        <v>0</v>
      </c>
      <c r="T95" s="228">
        <v>0</v>
      </c>
      <c r="U95" s="227">
        <v>40</v>
      </c>
      <c r="V95" s="227">
        <v>48</v>
      </c>
      <c r="W95" s="229">
        <v>48</v>
      </c>
      <c r="X95" s="229">
        <v>48</v>
      </c>
      <c r="Y95" s="228">
        <v>48</v>
      </c>
      <c r="Z95" s="228">
        <v>48</v>
      </c>
      <c r="AA95" s="157">
        <f t="shared" si="53"/>
        <v>20762.5</v>
      </c>
      <c r="AB95" s="142">
        <f t="shared" si="53"/>
        <v>17911.458333333332</v>
      </c>
      <c r="AC95" s="158">
        <f t="shared" si="53"/>
        <v>18038.194444444445</v>
      </c>
      <c r="AD95" s="158">
        <f t="shared" si="53"/>
        <v>18229.166666666668</v>
      </c>
      <c r="AE95" s="158">
        <f t="shared" si="53"/>
        <v>18489.583333333332</v>
      </c>
      <c r="AF95" s="159">
        <f t="shared" si="53"/>
        <v>18732.638888888887</v>
      </c>
      <c r="AG95" s="227">
        <v>9.9659999999999993</v>
      </c>
      <c r="AH95" s="227">
        <v>10.317</v>
      </c>
      <c r="AI95" s="248">
        <v>10.39</v>
      </c>
      <c r="AJ95" s="248">
        <v>10.5</v>
      </c>
      <c r="AK95" s="248">
        <v>10.65</v>
      </c>
      <c r="AL95" s="248">
        <v>10.79</v>
      </c>
      <c r="AM95" s="3"/>
      <c r="AN95" s="3"/>
    </row>
    <row r="96" spans="1:40" ht="15.75">
      <c r="A96" s="28" t="s">
        <v>267</v>
      </c>
      <c r="B96" s="218" t="s">
        <v>310</v>
      </c>
      <c r="C96" s="230">
        <v>3.9950000000000001</v>
      </c>
      <c r="D96" s="230">
        <v>4.173</v>
      </c>
      <c r="E96" s="258">
        <v>4.8049999999999997</v>
      </c>
      <c r="F96" s="276">
        <v>5.1779999999999999</v>
      </c>
      <c r="G96" s="276">
        <v>5.6589999999999998</v>
      </c>
      <c r="H96" s="276">
        <v>6.1840000000000002</v>
      </c>
      <c r="I96" s="230">
        <v>3.9950000000000001</v>
      </c>
      <c r="J96" s="230">
        <v>4.173</v>
      </c>
      <c r="K96" s="258">
        <v>4.8049999999999997</v>
      </c>
      <c r="L96" s="276">
        <v>5.1779999999999999</v>
      </c>
      <c r="M96" s="276">
        <v>5.6589999999999998</v>
      </c>
      <c r="N96" s="276">
        <v>6.1840000000000002</v>
      </c>
      <c r="O96" s="230">
        <v>0</v>
      </c>
      <c r="P96" s="230">
        <v>0</v>
      </c>
      <c r="Q96" s="231">
        <v>0</v>
      </c>
      <c r="R96" s="231">
        <v>0</v>
      </c>
      <c r="S96" s="231">
        <v>0</v>
      </c>
      <c r="T96" s="231">
        <v>0</v>
      </c>
      <c r="U96" s="230">
        <v>42</v>
      </c>
      <c r="V96" s="230">
        <v>43</v>
      </c>
      <c r="W96" s="232">
        <v>37</v>
      </c>
      <c r="X96" s="232">
        <v>31</v>
      </c>
      <c r="Y96" s="231">
        <v>31</v>
      </c>
      <c r="Z96" s="231">
        <v>31</v>
      </c>
      <c r="AA96" s="148">
        <f t="shared" si="53"/>
        <v>13936.507936507936</v>
      </c>
      <c r="AB96" s="148">
        <f t="shared" si="53"/>
        <v>13112.403100775193</v>
      </c>
      <c r="AC96" s="178">
        <f t="shared" si="53"/>
        <v>15882.882882882883</v>
      </c>
      <c r="AD96" s="178">
        <f t="shared" si="53"/>
        <v>20809.139784946237</v>
      </c>
      <c r="AE96" s="178">
        <f t="shared" si="53"/>
        <v>22747.31182795699</v>
      </c>
      <c r="AF96" s="179">
        <f t="shared" si="53"/>
        <v>24865.591397849465</v>
      </c>
      <c r="AG96" s="230">
        <v>7.024</v>
      </c>
      <c r="AH96" s="230">
        <v>6.766</v>
      </c>
      <c r="AI96" s="258">
        <v>7.0519999999999996</v>
      </c>
      <c r="AJ96" s="258">
        <v>7.7409999999999997</v>
      </c>
      <c r="AK96" s="258">
        <v>8.4619999999999997</v>
      </c>
      <c r="AL96" s="258">
        <v>9.25</v>
      </c>
      <c r="AM96" s="3"/>
      <c r="AN96" s="3"/>
    </row>
    <row r="97" spans="1:40" ht="47.25">
      <c r="A97" s="103" t="s">
        <v>268</v>
      </c>
      <c r="B97" s="210"/>
      <c r="C97" s="254">
        <f>C99</f>
        <v>0</v>
      </c>
      <c r="D97" s="254">
        <f t="shared" ref="D97:Z97" si="56">D99</f>
        <v>0</v>
      </c>
      <c r="E97" s="254">
        <f t="shared" si="56"/>
        <v>0</v>
      </c>
      <c r="F97" s="254">
        <f t="shared" si="56"/>
        <v>0</v>
      </c>
      <c r="G97" s="254">
        <f t="shared" si="56"/>
        <v>0</v>
      </c>
      <c r="H97" s="254">
        <f t="shared" si="56"/>
        <v>0</v>
      </c>
      <c r="I97" s="254">
        <f t="shared" si="56"/>
        <v>0</v>
      </c>
      <c r="J97" s="254">
        <f t="shared" si="56"/>
        <v>0</v>
      </c>
      <c r="K97" s="254">
        <f t="shared" si="56"/>
        <v>0</v>
      </c>
      <c r="L97" s="254">
        <f t="shared" si="56"/>
        <v>0</v>
      </c>
      <c r="M97" s="254">
        <f t="shared" si="56"/>
        <v>0</v>
      </c>
      <c r="N97" s="254">
        <f t="shared" si="56"/>
        <v>0</v>
      </c>
      <c r="O97" s="254">
        <f t="shared" si="56"/>
        <v>0</v>
      </c>
      <c r="P97" s="254">
        <f t="shared" si="56"/>
        <v>0</v>
      </c>
      <c r="Q97" s="254">
        <f t="shared" si="56"/>
        <v>0</v>
      </c>
      <c r="R97" s="254">
        <f t="shared" si="56"/>
        <v>0</v>
      </c>
      <c r="S97" s="254">
        <f t="shared" si="56"/>
        <v>0</v>
      </c>
      <c r="T97" s="254">
        <f t="shared" si="56"/>
        <v>0</v>
      </c>
      <c r="U97" s="254">
        <f t="shared" si="56"/>
        <v>177</v>
      </c>
      <c r="V97" s="254">
        <f t="shared" si="56"/>
        <v>161</v>
      </c>
      <c r="W97" s="254">
        <f t="shared" si="56"/>
        <v>206</v>
      </c>
      <c r="X97" s="254">
        <f t="shared" si="56"/>
        <v>206</v>
      </c>
      <c r="Y97" s="254">
        <f t="shared" si="56"/>
        <v>206</v>
      </c>
      <c r="Z97" s="254">
        <f t="shared" si="56"/>
        <v>206</v>
      </c>
      <c r="AA97" s="154">
        <f t="shared" si="53"/>
        <v>18050.847457627118</v>
      </c>
      <c r="AB97" s="154">
        <f t="shared" si="53"/>
        <v>21080.227743271222</v>
      </c>
      <c r="AC97" s="154">
        <f t="shared" si="53"/>
        <v>29462.3786407767</v>
      </c>
      <c r="AD97" s="154">
        <f t="shared" si="53"/>
        <v>36563.106796116503</v>
      </c>
      <c r="AE97" s="154">
        <f t="shared" si="53"/>
        <v>44436.084142394822</v>
      </c>
      <c r="AF97" s="137">
        <f t="shared" si="53"/>
        <v>44436.084142394822</v>
      </c>
      <c r="AG97" s="254">
        <f>AG99</f>
        <v>38.340000000000003</v>
      </c>
      <c r="AH97" s="233">
        <f t="shared" ref="AH97:AL97" si="57">AH99</f>
        <v>40.726999999999997</v>
      </c>
      <c r="AI97" s="254">
        <f t="shared" si="57"/>
        <v>72.831000000000003</v>
      </c>
      <c r="AJ97" s="233">
        <f t="shared" si="57"/>
        <v>90.384</v>
      </c>
      <c r="AK97" s="254">
        <f t="shared" si="57"/>
        <v>109.846</v>
      </c>
      <c r="AL97" s="254">
        <f t="shared" si="57"/>
        <v>109.846</v>
      </c>
      <c r="AM97" s="3"/>
      <c r="AN97" s="3"/>
    </row>
    <row r="98" spans="1:40" ht="15.75">
      <c r="A98" s="105" t="s">
        <v>97</v>
      </c>
      <c r="B98" s="211"/>
      <c r="C98" s="226"/>
      <c r="D98" s="223"/>
      <c r="E98" s="224"/>
      <c r="F98" s="228"/>
      <c r="G98" s="228"/>
      <c r="H98" s="228"/>
      <c r="I98" s="227"/>
      <c r="J98" s="227"/>
      <c r="K98" s="228"/>
      <c r="L98" s="228"/>
      <c r="M98" s="228"/>
      <c r="N98" s="228"/>
      <c r="O98" s="227"/>
      <c r="P98" s="227"/>
      <c r="Q98" s="228"/>
      <c r="R98" s="228"/>
      <c r="S98" s="228"/>
      <c r="T98" s="228"/>
      <c r="U98" s="227"/>
      <c r="V98" s="227"/>
      <c r="W98" s="229"/>
      <c r="X98" s="229"/>
      <c r="Y98" s="229"/>
      <c r="Z98" s="228"/>
      <c r="AA98" s="157"/>
      <c r="AB98" s="157"/>
      <c r="AC98" s="158"/>
      <c r="AD98" s="158"/>
      <c r="AE98" s="158"/>
      <c r="AF98" s="159"/>
      <c r="AG98" s="226"/>
      <c r="AH98" s="227"/>
      <c r="AI98" s="229"/>
      <c r="AJ98" s="229"/>
      <c r="AK98" s="229"/>
      <c r="AL98" s="229"/>
      <c r="AM98" s="3"/>
      <c r="AN98" s="3"/>
    </row>
    <row r="99" spans="1:40" ht="32.25" thickBot="1">
      <c r="A99" s="196" t="s">
        <v>269</v>
      </c>
      <c r="B99" s="212" t="s">
        <v>320</v>
      </c>
      <c r="C99" s="277">
        <v>0</v>
      </c>
      <c r="D99" s="277">
        <v>0</v>
      </c>
      <c r="E99" s="278">
        <v>0</v>
      </c>
      <c r="F99" s="278">
        <v>0</v>
      </c>
      <c r="G99" s="278">
        <v>0</v>
      </c>
      <c r="H99" s="278">
        <v>0</v>
      </c>
      <c r="I99" s="277">
        <v>0</v>
      </c>
      <c r="J99" s="277">
        <v>0</v>
      </c>
      <c r="K99" s="278">
        <v>0</v>
      </c>
      <c r="L99" s="278">
        <v>0</v>
      </c>
      <c r="M99" s="278">
        <v>0</v>
      </c>
      <c r="N99" s="278">
        <v>0</v>
      </c>
      <c r="O99" s="277">
        <v>0</v>
      </c>
      <c r="P99" s="277">
        <v>0</v>
      </c>
      <c r="Q99" s="278">
        <v>0</v>
      </c>
      <c r="R99" s="278">
        <v>0</v>
      </c>
      <c r="S99" s="278">
        <v>0</v>
      </c>
      <c r="T99" s="278">
        <v>0</v>
      </c>
      <c r="U99" s="277">
        <v>177</v>
      </c>
      <c r="V99" s="277">
        <v>161</v>
      </c>
      <c r="W99" s="279">
        <v>206</v>
      </c>
      <c r="X99" s="279">
        <v>206</v>
      </c>
      <c r="Y99" s="279">
        <v>206</v>
      </c>
      <c r="Z99" s="278">
        <v>206</v>
      </c>
      <c r="AA99" s="197">
        <f t="shared" si="53"/>
        <v>18050.847457627118</v>
      </c>
      <c r="AB99" s="198">
        <f t="shared" si="53"/>
        <v>21080.227743271222</v>
      </c>
      <c r="AC99" s="199">
        <f t="shared" si="53"/>
        <v>29462.3786407767</v>
      </c>
      <c r="AD99" s="199">
        <f t="shared" si="53"/>
        <v>36563.106796116503</v>
      </c>
      <c r="AE99" s="199">
        <f>(AK99*1000000)/Y99/12</f>
        <v>44436.084142394822</v>
      </c>
      <c r="AF99" s="200">
        <f>(AL99*1000000)/Z99/12</f>
        <v>44436.084142394822</v>
      </c>
      <c r="AG99" s="306">
        <v>38.340000000000003</v>
      </c>
      <c r="AH99" s="306">
        <v>40.726999999999997</v>
      </c>
      <c r="AI99" s="280">
        <v>72.831000000000003</v>
      </c>
      <c r="AJ99" s="279">
        <v>90.384</v>
      </c>
      <c r="AK99" s="280">
        <v>109.846</v>
      </c>
      <c r="AL99" s="280">
        <v>109.846</v>
      </c>
      <c r="AM99" s="3"/>
      <c r="AN99" s="3"/>
    </row>
    <row r="100" spans="1:40" ht="32.25" thickBot="1">
      <c r="A100" s="265" t="s">
        <v>270</v>
      </c>
      <c r="B100" s="265"/>
      <c r="C100" s="281">
        <f t="shared" ref="C100:Z100" si="58">C102+C122+C127+C137+C141+C176</f>
        <v>1456.7049999999999</v>
      </c>
      <c r="D100" s="281">
        <f t="shared" si="58"/>
        <v>1908.8989999999999</v>
      </c>
      <c r="E100" s="281">
        <f t="shared" si="58"/>
        <v>1365.846</v>
      </c>
      <c r="F100" s="281">
        <f t="shared" si="58"/>
        <v>1420.4120000000003</v>
      </c>
      <c r="G100" s="281">
        <f t="shared" si="58"/>
        <v>1500.24</v>
      </c>
      <c r="H100" s="281">
        <f t="shared" si="58"/>
        <v>1599.2260000000001</v>
      </c>
      <c r="I100" s="334">
        <f t="shared" si="58"/>
        <v>1395.3879999999999</v>
      </c>
      <c r="J100" s="281">
        <f t="shared" si="58"/>
        <v>1779.4740000000002</v>
      </c>
      <c r="K100" s="281">
        <f t="shared" si="58"/>
        <v>1317.346</v>
      </c>
      <c r="L100" s="281">
        <f t="shared" si="58"/>
        <v>1371.4120000000003</v>
      </c>
      <c r="M100" s="281">
        <f t="shared" si="58"/>
        <v>1451.24</v>
      </c>
      <c r="N100" s="281">
        <f t="shared" si="58"/>
        <v>1549.826</v>
      </c>
      <c r="O100" s="281">
        <f t="shared" si="58"/>
        <v>41.188000000000002</v>
      </c>
      <c r="P100" s="281">
        <f t="shared" si="58"/>
        <v>46.998000000000005</v>
      </c>
      <c r="Q100" s="281">
        <f t="shared" si="58"/>
        <v>46.622</v>
      </c>
      <c r="R100" s="281">
        <f t="shared" si="58"/>
        <v>50.763999999999996</v>
      </c>
      <c r="S100" s="281">
        <f t="shared" si="58"/>
        <v>55.718000000000004</v>
      </c>
      <c r="T100" s="281">
        <f t="shared" si="58"/>
        <v>65.647000000000006</v>
      </c>
      <c r="U100" s="309">
        <f t="shared" si="58"/>
        <v>884</v>
      </c>
      <c r="V100" s="309">
        <f t="shared" si="58"/>
        <v>706</v>
      </c>
      <c r="W100" s="309">
        <f t="shared" si="58"/>
        <v>574</v>
      </c>
      <c r="X100" s="309">
        <f t="shared" si="58"/>
        <v>576</v>
      </c>
      <c r="Y100" s="309">
        <f t="shared" si="58"/>
        <v>587</v>
      </c>
      <c r="Z100" s="309">
        <f t="shared" si="58"/>
        <v>588</v>
      </c>
      <c r="AA100" s="197">
        <f t="shared" si="53"/>
        <v>10805.901206636501</v>
      </c>
      <c r="AB100" s="198">
        <f t="shared" si="53"/>
        <v>11213.762983947119</v>
      </c>
      <c r="AC100" s="199">
        <f t="shared" si="53"/>
        <v>12597.125435540065</v>
      </c>
      <c r="AD100" s="199">
        <f t="shared" si="53"/>
        <v>12913.483796296294</v>
      </c>
      <c r="AE100" s="199">
        <f t="shared" ref="AE100:AE102" si="59">(AK100*1000000)/Y100/12</f>
        <v>13139.125496876773</v>
      </c>
      <c r="AF100" s="200">
        <f t="shared" ref="AF100:AF102" si="60">(AL100*1000000)/Z100/12</f>
        <v>13379.251700680274</v>
      </c>
      <c r="AG100" s="310">
        <f t="shared" ref="AG100:AL100" si="61">AG102+AG122+AG127+AG137+AG141+AG176</f>
        <v>114.629</v>
      </c>
      <c r="AH100" s="310">
        <f t="shared" si="61"/>
        <v>95.002999999999986</v>
      </c>
      <c r="AI100" s="310">
        <f t="shared" si="61"/>
        <v>86.768999999999977</v>
      </c>
      <c r="AJ100" s="310">
        <f t="shared" si="61"/>
        <v>89.257999999999981</v>
      </c>
      <c r="AK100" s="310">
        <f t="shared" si="61"/>
        <v>92.551999999999978</v>
      </c>
      <c r="AL100" s="310">
        <f t="shared" si="61"/>
        <v>94.404000000000011</v>
      </c>
      <c r="AM100" s="3"/>
      <c r="AN100" s="3"/>
    </row>
    <row r="101" spans="1:40" ht="47.25">
      <c r="A101" s="99" t="s">
        <v>271</v>
      </c>
      <c r="B101" s="99"/>
      <c r="C101" s="259"/>
      <c r="D101" s="259"/>
      <c r="E101" s="261"/>
      <c r="F101" s="261"/>
      <c r="G101" s="261"/>
      <c r="H101" s="261"/>
      <c r="I101" s="259"/>
      <c r="J101" s="259"/>
      <c r="K101" s="261"/>
      <c r="L101" s="261"/>
      <c r="M101" s="261"/>
      <c r="N101" s="261"/>
      <c r="O101" s="259"/>
      <c r="P101" s="259"/>
      <c r="Q101" s="261"/>
      <c r="R101" s="261"/>
      <c r="S101" s="383"/>
      <c r="T101" s="261"/>
      <c r="U101" s="259"/>
      <c r="V101" s="259"/>
      <c r="W101" s="263"/>
      <c r="X101" s="263"/>
      <c r="Y101" s="263"/>
      <c r="Z101" s="261"/>
      <c r="AA101" s="379"/>
      <c r="AB101" s="380"/>
      <c r="AC101" s="381"/>
      <c r="AD101" s="381"/>
      <c r="AE101" s="381"/>
      <c r="AF101" s="382"/>
      <c r="AG101" s="282"/>
      <c r="AH101" s="259"/>
      <c r="AI101" s="263"/>
      <c r="AJ101" s="263"/>
      <c r="AK101" s="263"/>
      <c r="AL101" s="263"/>
      <c r="AM101" s="3"/>
      <c r="AN101" s="3"/>
    </row>
    <row r="102" spans="1:40" ht="31.5">
      <c r="A102" s="201" t="s">
        <v>41</v>
      </c>
      <c r="B102" s="213"/>
      <c r="C102" s="233">
        <f>C106+C107+C108+C109+C110+C111+C112+C113+C114+C115+C116+C117+C118+C119+C120+C121</f>
        <v>1150.6379999999999</v>
      </c>
      <c r="D102" s="233">
        <f t="shared" ref="D102:AL102" si="62">D106+D107+D108+D109+D110+D111+D112+D113+D114+D115+D116+D117+D118+D119+D120+D121</f>
        <v>1498.624</v>
      </c>
      <c r="E102" s="233">
        <f t="shared" si="62"/>
        <v>1073.6120000000001</v>
      </c>
      <c r="F102" s="233">
        <f t="shared" si="62"/>
        <v>1116.683</v>
      </c>
      <c r="G102" s="233">
        <f t="shared" si="62"/>
        <v>1152.48</v>
      </c>
      <c r="H102" s="233">
        <f t="shared" si="62"/>
        <v>1186.3</v>
      </c>
      <c r="I102" s="233">
        <f t="shared" si="62"/>
        <v>1089.3230000000001</v>
      </c>
      <c r="J102" s="233">
        <f t="shared" si="62"/>
        <v>1369.2080000000001</v>
      </c>
      <c r="K102" s="233">
        <f t="shared" si="62"/>
        <v>1025.1120000000001</v>
      </c>
      <c r="L102" s="233">
        <f t="shared" si="62"/>
        <v>1067.683</v>
      </c>
      <c r="M102" s="233">
        <f t="shared" si="62"/>
        <v>1103.48</v>
      </c>
      <c r="N102" s="233">
        <f t="shared" si="62"/>
        <v>1136.8999999999999</v>
      </c>
      <c r="O102" s="233">
        <f t="shared" si="62"/>
        <v>21.965</v>
      </c>
      <c r="P102" s="233">
        <f t="shared" si="62"/>
        <v>22.789000000000005</v>
      </c>
      <c r="Q102" s="233">
        <f t="shared" si="62"/>
        <v>25.074000000000002</v>
      </c>
      <c r="R102" s="233">
        <f t="shared" si="62"/>
        <v>25.986999999999998</v>
      </c>
      <c r="S102" s="233">
        <f t="shared" si="62"/>
        <v>26.405000000000001</v>
      </c>
      <c r="T102" s="233">
        <f t="shared" si="62"/>
        <v>26.855</v>
      </c>
      <c r="U102" s="153">
        <f>U106+U107+U108+U109+U110+U111+U112+U113+U114+U115+U116+U117+U118+U119+U120+U121</f>
        <v>385</v>
      </c>
      <c r="V102" s="153">
        <f t="shared" si="62"/>
        <v>324</v>
      </c>
      <c r="W102" s="153">
        <f t="shared" si="62"/>
        <v>315</v>
      </c>
      <c r="X102" s="153">
        <f t="shared" si="62"/>
        <v>324</v>
      </c>
      <c r="Y102" s="153">
        <f t="shared" si="62"/>
        <v>332</v>
      </c>
      <c r="Z102" s="153">
        <f t="shared" si="62"/>
        <v>332</v>
      </c>
      <c r="AA102" s="203">
        <f t="shared" si="53"/>
        <v>9977.0562770562774</v>
      </c>
      <c r="AB102" s="202">
        <f t="shared" si="53"/>
        <v>11547.839506172837</v>
      </c>
      <c r="AC102" s="202">
        <f t="shared" si="53"/>
        <v>13496.560846560846</v>
      </c>
      <c r="AD102" s="202">
        <f t="shared" si="53"/>
        <v>13734.825102880657</v>
      </c>
      <c r="AE102" s="202">
        <f t="shared" si="59"/>
        <v>13889.809236947789</v>
      </c>
      <c r="AF102" s="202">
        <f t="shared" si="60"/>
        <v>14126.004016064258</v>
      </c>
      <c r="AG102" s="233">
        <f t="shared" si="62"/>
        <v>46.094000000000001</v>
      </c>
      <c r="AH102" s="233">
        <f t="shared" si="62"/>
        <v>44.897999999999996</v>
      </c>
      <c r="AI102" s="233">
        <f t="shared" si="62"/>
        <v>51.016999999999996</v>
      </c>
      <c r="AJ102" s="233">
        <f t="shared" si="62"/>
        <v>53.401000000000003</v>
      </c>
      <c r="AK102" s="233">
        <f t="shared" si="62"/>
        <v>55.336999999999996</v>
      </c>
      <c r="AL102" s="233">
        <f t="shared" si="62"/>
        <v>56.278000000000006</v>
      </c>
      <c r="AM102" s="3"/>
      <c r="AN102" s="3"/>
    </row>
    <row r="103" spans="1:40" ht="15.75">
      <c r="A103" s="97" t="s">
        <v>42</v>
      </c>
      <c r="B103" s="212"/>
      <c r="C103" s="226"/>
      <c r="D103" s="227"/>
      <c r="E103" s="228"/>
      <c r="F103" s="228"/>
      <c r="G103" s="228"/>
      <c r="H103" s="228"/>
      <c r="I103" s="227"/>
      <c r="J103" s="227"/>
      <c r="K103" s="228"/>
      <c r="L103" s="228"/>
      <c r="M103" s="228"/>
      <c r="N103" s="228"/>
      <c r="O103" s="227"/>
      <c r="P103" s="227"/>
      <c r="Q103" s="228"/>
      <c r="R103" s="228"/>
      <c r="S103" s="228"/>
      <c r="T103" s="228"/>
      <c r="U103" s="227"/>
      <c r="V103" s="227"/>
      <c r="W103" s="229"/>
      <c r="X103" s="229"/>
      <c r="Y103" s="229"/>
      <c r="Z103" s="228"/>
      <c r="AA103" s="202"/>
      <c r="AB103" s="202"/>
      <c r="AC103" s="204"/>
      <c r="AD103" s="204"/>
      <c r="AE103" s="204"/>
      <c r="AF103" s="205"/>
      <c r="AG103" s="226"/>
      <c r="AH103" s="227"/>
      <c r="AI103" s="229"/>
      <c r="AJ103" s="229"/>
      <c r="AK103" s="229"/>
      <c r="AL103" s="229"/>
      <c r="AM103" s="3"/>
      <c r="AN103" s="3"/>
    </row>
    <row r="104" spans="1:40" ht="47.25">
      <c r="A104" s="101" t="s">
        <v>89</v>
      </c>
      <c r="B104" s="215"/>
      <c r="C104" s="226"/>
      <c r="D104" s="227"/>
      <c r="E104" s="228"/>
      <c r="F104" s="228"/>
      <c r="G104" s="228"/>
      <c r="H104" s="228"/>
      <c r="I104" s="227"/>
      <c r="J104" s="227"/>
      <c r="K104" s="228"/>
      <c r="L104" s="228"/>
      <c r="M104" s="228"/>
      <c r="N104" s="228"/>
      <c r="O104" s="227"/>
      <c r="P104" s="227"/>
      <c r="Q104" s="228"/>
      <c r="R104" s="228"/>
      <c r="S104" s="228"/>
      <c r="T104" s="228"/>
      <c r="U104" s="227"/>
      <c r="V104" s="227"/>
      <c r="W104" s="229"/>
      <c r="X104" s="229"/>
      <c r="Y104" s="229"/>
      <c r="Z104" s="228"/>
      <c r="AA104" s="202"/>
      <c r="AB104" s="202"/>
      <c r="AC104" s="204"/>
      <c r="AD104" s="204"/>
      <c r="AE104" s="204"/>
      <c r="AF104" s="205"/>
      <c r="AG104" s="226"/>
      <c r="AH104" s="227"/>
      <c r="AI104" s="229"/>
      <c r="AJ104" s="229"/>
      <c r="AK104" s="229"/>
      <c r="AL104" s="229"/>
      <c r="AM104" s="3"/>
      <c r="AN104" s="3"/>
    </row>
    <row r="105" spans="1:40" ht="15.75">
      <c r="A105" s="105" t="s">
        <v>97</v>
      </c>
      <c r="B105" s="211"/>
      <c r="C105" s="226"/>
      <c r="D105" s="227"/>
      <c r="E105" s="228"/>
      <c r="F105" s="228"/>
      <c r="G105" s="228"/>
      <c r="H105" s="228"/>
      <c r="I105" s="227"/>
      <c r="J105" s="227"/>
      <c r="K105" s="228"/>
      <c r="L105" s="228"/>
      <c r="M105" s="228"/>
      <c r="N105" s="228"/>
      <c r="O105" s="227"/>
      <c r="P105" s="227"/>
      <c r="Q105" s="228"/>
      <c r="R105" s="228"/>
      <c r="S105" s="228"/>
      <c r="T105" s="228"/>
      <c r="U105" s="227"/>
      <c r="V105" s="227"/>
      <c r="W105" s="229"/>
      <c r="X105" s="229"/>
      <c r="Y105" s="229"/>
      <c r="Z105" s="228"/>
      <c r="AA105" s="202"/>
      <c r="AB105" s="202"/>
      <c r="AC105" s="204"/>
      <c r="AD105" s="204"/>
      <c r="AE105" s="204"/>
      <c r="AF105" s="205"/>
      <c r="AG105" s="226"/>
      <c r="AH105" s="227"/>
      <c r="AI105" s="229"/>
      <c r="AJ105" s="229"/>
      <c r="AK105" s="229"/>
      <c r="AL105" s="229"/>
      <c r="AM105" s="3"/>
      <c r="AN105" s="3"/>
    </row>
    <row r="106" spans="1:40" ht="15.75">
      <c r="A106" s="97" t="s">
        <v>324</v>
      </c>
      <c r="B106" s="97" t="s">
        <v>310</v>
      </c>
      <c r="C106" s="227">
        <v>28.635000000000002</v>
      </c>
      <c r="D106" s="238">
        <v>42.99</v>
      </c>
      <c r="E106" s="248">
        <v>54.4</v>
      </c>
      <c r="F106" s="248">
        <v>59</v>
      </c>
      <c r="G106" s="248">
        <v>65</v>
      </c>
      <c r="H106" s="237">
        <v>68</v>
      </c>
      <c r="I106" s="238">
        <v>11.32</v>
      </c>
      <c r="J106" s="238">
        <v>42.99</v>
      </c>
      <c r="K106" s="248">
        <v>54.4</v>
      </c>
      <c r="L106" s="237">
        <v>59</v>
      </c>
      <c r="M106" s="237">
        <v>65</v>
      </c>
      <c r="N106" s="237">
        <v>68</v>
      </c>
      <c r="O106" s="227">
        <v>0.156</v>
      </c>
      <c r="P106" s="227">
        <v>0.58899999999999997</v>
      </c>
      <c r="Q106" s="237">
        <v>0.46</v>
      </c>
      <c r="R106" s="237">
        <v>0.48</v>
      </c>
      <c r="S106" s="237">
        <v>0.5</v>
      </c>
      <c r="T106" s="237">
        <v>0.51</v>
      </c>
      <c r="U106" s="227">
        <v>3</v>
      </c>
      <c r="V106" s="227">
        <v>3</v>
      </c>
      <c r="W106" s="229">
        <v>15</v>
      </c>
      <c r="X106" s="229">
        <v>17</v>
      </c>
      <c r="Y106" s="228">
        <v>20</v>
      </c>
      <c r="Z106" s="228">
        <v>20</v>
      </c>
      <c r="AA106" s="157">
        <v>0</v>
      </c>
      <c r="AB106" s="157">
        <f>(AH106*1000000)/V106/12</f>
        <v>9361.1111111111113</v>
      </c>
      <c r="AC106" s="158">
        <f t="shared" ref="AC106:AF106" si="63">(AI106*1000000)/W106/12</f>
        <v>12000</v>
      </c>
      <c r="AD106" s="158">
        <f t="shared" si="63"/>
        <v>12000</v>
      </c>
      <c r="AE106" s="158">
        <f t="shared" si="63"/>
        <v>13200</v>
      </c>
      <c r="AF106" s="158">
        <f t="shared" si="63"/>
        <v>14520.833333333334</v>
      </c>
      <c r="AG106" s="304">
        <v>6.7000000000000004E-2</v>
      </c>
      <c r="AH106" s="304" t="s">
        <v>370</v>
      </c>
      <c r="AI106" s="248">
        <v>2.16</v>
      </c>
      <c r="AJ106" s="248">
        <v>2.448</v>
      </c>
      <c r="AK106" s="248">
        <v>3.1680000000000001</v>
      </c>
      <c r="AL106" s="248">
        <v>3.4849999999999999</v>
      </c>
      <c r="AM106" s="3"/>
      <c r="AN106" s="3"/>
    </row>
    <row r="107" spans="1:40" ht="15.75">
      <c r="A107" s="186" t="s">
        <v>325</v>
      </c>
      <c r="B107" s="97" t="s">
        <v>310</v>
      </c>
      <c r="C107" s="238">
        <v>32.688000000000002</v>
      </c>
      <c r="D107" s="238">
        <v>3.3170000000000002</v>
      </c>
      <c r="E107" s="229">
        <v>0</v>
      </c>
      <c r="F107" s="229">
        <v>0</v>
      </c>
      <c r="G107" s="229">
        <v>0</v>
      </c>
      <c r="H107" s="228">
        <v>0</v>
      </c>
      <c r="I107" s="227">
        <v>32.688000000000002</v>
      </c>
      <c r="J107" s="227">
        <v>3.3170000000000002</v>
      </c>
      <c r="K107" s="229">
        <v>0</v>
      </c>
      <c r="L107" s="229">
        <v>0</v>
      </c>
      <c r="M107" s="229">
        <v>0</v>
      </c>
      <c r="N107" s="229">
        <v>0</v>
      </c>
      <c r="O107" s="227">
        <v>0.32400000000000001</v>
      </c>
      <c r="P107" s="227">
        <v>0.121</v>
      </c>
      <c r="Q107" s="228">
        <v>0</v>
      </c>
      <c r="R107" s="228">
        <v>0</v>
      </c>
      <c r="S107" s="228">
        <v>0</v>
      </c>
      <c r="T107" s="228">
        <v>0</v>
      </c>
      <c r="U107" s="227">
        <v>10</v>
      </c>
      <c r="V107" s="227">
        <v>5</v>
      </c>
      <c r="W107" s="229">
        <v>0</v>
      </c>
      <c r="X107" s="229">
        <v>0</v>
      </c>
      <c r="Y107" s="228">
        <v>0</v>
      </c>
      <c r="Z107" s="228">
        <v>0</v>
      </c>
      <c r="AA107" s="157">
        <v>0</v>
      </c>
      <c r="AB107" s="157">
        <f>(AH107*1000000)/V107/12</f>
        <v>3066.6666666666665</v>
      </c>
      <c r="AC107" s="158">
        <v>0</v>
      </c>
      <c r="AD107" s="158">
        <v>0</v>
      </c>
      <c r="AE107" s="158">
        <v>0</v>
      </c>
      <c r="AF107" s="159">
        <v>0</v>
      </c>
      <c r="AG107" s="304">
        <v>0.76800000000000002</v>
      </c>
      <c r="AH107" s="304" t="s">
        <v>371</v>
      </c>
      <c r="AI107" s="229">
        <v>0</v>
      </c>
      <c r="AJ107" s="229">
        <v>0</v>
      </c>
      <c r="AK107" s="229">
        <v>0</v>
      </c>
      <c r="AL107" s="229">
        <v>0</v>
      </c>
      <c r="AM107" s="3"/>
      <c r="AN107" s="3"/>
    </row>
    <row r="108" spans="1:40" ht="31.5">
      <c r="A108" s="186" t="s">
        <v>272</v>
      </c>
      <c r="B108" s="97" t="s">
        <v>310</v>
      </c>
      <c r="C108" s="238">
        <v>381</v>
      </c>
      <c r="D108" s="238">
        <v>322.173</v>
      </c>
      <c r="E108" s="411">
        <v>241</v>
      </c>
      <c r="F108" s="411">
        <v>250</v>
      </c>
      <c r="G108" s="411">
        <v>270</v>
      </c>
      <c r="H108" s="411">
        <v>290</v>
      </c>
      <c r="I108" s="238">
        <v>371</v>
      </c>
      <c r="J108" s="238">
        <v>322.173</v>
      </c>
      <c r="K108" s="411">
        <v>241</v>
      </c>
      <c r="L108" s="411">
        <v>250</v>
      </c>
      <c r="M108" s="411">
        <v>270</v>
      </c>
      <c r="N108" s="411">
        <v>290</v>
      </c>
      <c r="O108" s="227">
        <v>4.782</v>
      </c>
      <c r="P108" s="227">
        <v>0</v>
      </c>
      <c r="Q108" s="237">
        <v>4.2</v>
      </c>
      <c r="R108" s="237">
        <v>4.45</v>
      </c>
      <c r="S108" s="237">
        <v>4.5</v>
      </c>
      <c r="T108" s="237">
        <v>4.5</v>
      </c>
      <c r="U108" s="227">
        <v>100</v>
      </c>
      <c r="V108" s="227">
        <v>60</v>
      </c>
      <c r="W108" s="229">
        <v>70</v>
      </c>
      <c r="X108" s="229">
        <v>70</v>
      </c>
      <c r="Y108" s="228">
        <v>70</v>
      </c>
      <c r="Z108" s="228">
        <v>70</v>
      </c>
      <c r="AA108" s="157">
        <f t="shared" si="53"/>
        <v>8333.3333333333339</v>
      </c>
      <c r="AB108" s="157">
        <f t="shared" si="53"/>
        <v>10000</v>
      </c>
      <c r="AC108" s="158">
        <f t="shared" si="53"/>
        <v>11452.380952380952</v>
      </c>
      <c r="AD108" s="158">
        <f t="shared" si="53"/>
        <v>11559.523809523809</v>
      </c>
      <c r="AE108" s="158">
        <f>(AK108*1000000)/Y108/12</f>
        <v>11654.761904761906</v>
      </c>
      <c r="AF108" s="159">
        <f>(AL108*1000000)/Z108/12</f>
        <v>11666.666666666666</v>
      </c>
      <c r="AG108" s="238">
        <v>10</v>
      </c>
      <c r="AH108" s="238">
        <v>7.2</v>
      </c>
      <c r="AI108" s="248">
        <v>9.6199999999999992</v>
      </c>
      <c r="AJ108" s="248">
        <v>9.7100000000000009</v>
      </c>
      <c r="AK108" s="248">
        <v>9.7899999999999991</v>
      </c>
      <c r="AL108" s="248">
        <v>9.8000000000000007</v>
      </c>
      <c r="AM108" s="3"/>
      <c r="AN108" s="3"/>
    </row>
    <row r="109" spans="1:40" ht="15.75">
      <c r="A109" s="97" t="s">
        <v>273</v>
      </c>
      <c r="B109" s="97" t="s">
        <v>326</v>
      </c>
      <c r="C109" s="238">
        <v>219</v>
      </c>
      <c r="D109" s="252">
        <v>0</v>
      </c>
      <c r="E109" s="229">
        <v>0</v>
      </c>
      <c r="F109" s="229">
        <v>0</v>
      </c>
      <c r="G109" s="229">
        <v>0</v>
      </c>
      <c r="H109" s="228">
        <v>0</v>
      </c>
      <c r="I109" s="238">
        <v>185</v>
      </c>
      <c r="J109" s="252">
        <v>0</v>
      </c>
      <c r="K109" s="229">
        <v>0</v>
      </c>
      <c r="L109" s="229">
        <v>0</v>
      </c>
      <c r="M109" s="229">
        <v>0</v>
      </c>
      <c r="N109" s="229">
        <v>0</v>
      </c>
      <c r="O109" s="238">
        <v>6</v>
      </c>
      <c r="P109" s="252">
        <v>0</v>
      </c>
      <c r="Q109" s="228">
        <v>0</v>
      </c>
      <c r="R109" s="228">
        <v>0</v>
      </c>
      <c r="S109" s="228">
        <v>0</v>
      </c>
      <c r="T109" s="228">
        <v>0</v>
      </c>
      <c r="U109" s="227">
        <v>13</v>
      </c>
      <c r="V109" s="227">
        <v>0</v>
      </c>
      <c r="W109" s="229">
        <v>0</v>
      </c>
      <c r="X109" s="229">
        <v>0</v>
      </c>
      <c r="Y109" s="228">
        <v>0</v>
      </c>
      <c r="Z109" s="228">
        <v>0</v>
      </c>
      <c r="AA109" s="157">
        <f t="shared" si="53"/>
        <v>7474.3589743589737</v>
      </c>
      <c r="AB109" s="157">
        <v>0</v>
      </c>
      <c r="AC109" s="158">
        <v>0</v>
      </c>
      <c r="AD109" s="158">
        <v>0</v>
      </c>
      <c r="AE109" s="158">
        <v>0</v>
      </c>
      <c r="AF109" s="159">
        <v>0</v>
      </c>
      <c r="AG109" s="238">
        <v>1.1659999999999999</v>
      </c>
      <c r="AH109" s="238">
        <v>0</v>
      </c>
      <c r="AI109" s="229">
        <v>0</v>
      </c>
      <c r="AJ109" s="229">
        <v>0</v>
      </c>
      <c r="AK109" s="229">
        <v>0</v>
      </c>
      <c r="AL109" s="229">
        <v>0</v>
      </c>
      <c r="AM109" s="3"/>
      <c r="AN109" s="3"/>
    </row>
    <row r="110" spans="1:40" ht="15.75">
      <c r="A110" s="97" t="s">
        <v>274</v>
      </c>
      <c r="B110" s="97" t="s">
        <v>322</v>
      </c>
      <c r="C110" s="227">
        <v>343.53199999999998</v>
      </c>
      <c r="D110" s="227">
        <v>452.01299999999998</v>
      </c>
      <c r="E110" s="411">
        <v>308</v>
      </c>
      <c r="F110" s="411">
        <v>320</v>
      </c>
      <c r="G110" s="411">
        <v>335</v>
      </c>
      <c r="H110" s="411">
        <v>340</v>
      </c>
      <c r="I110" s="227">
        <v>343.53199999999998</v>
      </c>
      <c r="J110" s="227">
        <v>452.01299999999998</v>
      </c>
      <c r="K110" s="411">
        <v>308</v>
      </c>
      <c r="L110" s="411">
        <v>320</v>
      </c>
      <c r="M110" s="411">
        <v>335</v>
      </c>
      <c r="N110" s="411">
        <v>340</v>
      </c>
      <c r="O110" s="238">
        <v>1.159</v>
      </c>
      <c r="P110" s="238">
        <v>3.8980000000000001</v>
      </c>
      <c r="Q110" s="237">
        <v>3.9</v>
      </c>
      <c r="R110" s="237">
        <v>4</v>
      </c>
      <c r="S110" s="237">
        <v>4.0999999999999996</v>
      </c>
      <c r="T110" s="237">
        <v>4.1500000000000004</v>
      </c>
      <c r="U110" s="227">
        <v>70</v>
      </c>
      <c r="V110" s="227">
        <v>66</v>
      </c>
      <c r="W110" s="229">
        <v>80</v>
      </c>
      <c r="X110" s="229">
        <v>80</v>
      </c>
      <c r="Y110" s="228">
        <v>80</v>
      </c>
      <c r="Z110" s="228">
        <v>80</v>
      </c>
      <c r="AA110" s="157">
        <f t="shared" si="53"/>
        <v>13147.619047619048</v>
      </c>
      <c r="AB110" s="157">
        <f t="shared" si="53"/>
        <v>14741.161616161617</v>
      </c>
      <c r="AC110" s="158">
        <f t="shared" si="53"/>
        <v>14750</v>
      </c>
      <c r="AD110" s="158">
        <f t="shared" si="53"/>
        <v>14791.666666666666</v>
      </c>
      <c r="AE110" s="158">
        <f>(AK110*1000000)/Y110/12</f>
        <v>14843.75</v>
      </c>
      <c r="AF110" s="159">
        <f>(AL110*1000000)/Z110/12</f>
        <v>14895.833333333334</v>
      </c>
      <c r="AG110" s="227">
        <v>11.044</v>
      </c>
      <c r="AH110" s="227">
        <v>11.675000000000001</v>
      </c>
      <c r="AI110" s="248">
        <v>14.16</v>
      </c>
      <c r="AJ110" s="248">
        <v>14.2</v>
      </c>
      <c r="AK110" s="248">
        <v>14.25</v>
      </c>
      <c r="AL110" s="248">
        <v>14.3</v>
      </c>
      <c r="AM110" s="3"/>
      <c r="AN110" s="3"/>
    </row>
    <row r="111" spans="1:40" ht="15.75">
      <c r="A111" s="97" t="s">
        <v>275</v>
      </c>
      <c r="B111" s="97" t="s">
        <v>319</v>
      </c>
      <c r="C111" s="227">
        <v>51.427</v>
      </c>
      <c r="D111" s="227">
        <v>23.306000000000001</v>
      </c>
      <c r="E111" s="248">
        <v>24.5</v>
      </c>
      <c r="F111" s="248">
        <v>25.55</v>
      </c>
      <c r="G111" s="248">
        <v>26.26</v>
      </c>
      <c r="H111" s="237">
        <v>27</v>
      </c>
      <c r="I111" s="227">
        <v>51.427</v>
      </c>
      <c r="J111" s="227">
        <v>23.306000000000001</v>
      </c>
      <c r="K111" s="248">
        <v>24.5</v>
      </c>
      <c r="L111" s="237">
        <v>25.55</v>
      </c>
      <c r="M111" s="237">
        <v>26.26</v>
      </c>
      <c r="N111" s="237">
        <v>27</v>
      </c>
      <c r="O111" s="238">
        <v>1.61</v>
      </c>
      <c r="P111" s="238">
        <v>1.3839999999999999</v>
      </c>
      <c r="Q111" s="237">
        <v>1.4</v>
      </c>
      <c r="R111" s="237">
        <v>1.45</v>
      </c>
      <c r="S111" s="237">
        <v>1.5</v>
      </c>
      <c r="T111" s="237">
        <v>1.55</v>
      </c>
      <c r="U111" s="227">
        <v>35</v>
      </c>
      <c r="V111" s="227">
        <v>33</v>
      </c>
      <c r="W111" s="229">
        <v>20</v>
      </c>
      <c r="X111" s="229">
        <v>15</v>
      </c>
      <c r="Y111" s="228">
        <v>15</v>
      </c>
      <c r="Z111" s="228">
        <v>15</v>
      </c>
      <c r="AA111" s="160">
        <f t="shared" si="53"/>
        <v>9014.2857142857138</v>
      </c>
      <c r="AB111" s="173">
        <f t="shared" si="53"/>
        <v>12015.151515151514</v>
      </c>
      <c r="AC111" s="174">
        <f t="shared" si="53"/>
        <v>13250</v>
      </c>
      <c r="AD111" s="174">
        <f t="shared" si="53"/>
        <v>15555.555555555555</v>
      </c>
      <c r="AE111" s="174">
        <f>(AK111*1000000)/Y111/12</f>
        <v>16111.111111111111</v>
      </c>
      <c r="AF111" s="175">
        <f>(AL111*1000000)/Z111/12</f>
        <v>16666.666666666668</v>
      </c>
      <c r="AG111" s="227">
        <v>3.786</v>
      </c>
      <c r="AH111" s="227">
        <v>4.758</v>
      </c>
      <c r="AI111" s="248">
        <v>3.18</v>
      </c>
      <c r="AJ111" s="248">
        <v>2.8</v>
      </c>
      <c r="AK111" s="248">
        <v>2.9</v>
      </c>
      <c r="AL111" s="248">
        <v>3</v>
      </c>
      <c r="AM111" s="3"/>
      <c r="AN111" s="3"/>
    </row>
    <row r="112" spans="1:40" ht="15.75">
      <c r="A112" s="97" t="s">
        <v>276</v>
      </c>
      <c r="B112" s="97" t="s">
        <v>310</v>
      </c>
      <c r="C112" s="227">
        <v>0</v>
      </c>
      <c r="D112" s="227">
        <v>0</v>
      </c>
      <c r="E112" s="229">
        <v>0</v>
      </c>
      <c r="F112" s="229">
        <v>0</v>
      </c>
      <c r="G112" s="229">
        <v>0</v>
      </c>
      <c r="H112" s="228">
        <v>0</v>
      </c>
      <c r="I112" s="227">
        <v>0</v>
      </c>
      <c r="J112" s="227">
        <v>0</v>
      </c>
      <c r="K112" s="229">
        <v>0</v>
      </c>
      <c r="L112" s="229">
        <v>0</v>
      </c>
      <c r="M112" s="229">
        <v>0</v>
      </c>
      <c r="N112" s="229">
        <v>0</v>
      </c>
      <c r="O112" s="227">
        <v>0</v>
      </c>
      <c r="P112" s="227">
        <v>0</v>
      </c>
      <c r="Q112" s="228">
        <v>0</v>
      </c>
      <c r="R112" s="228">
        <v>0</v>
      </c>
      <c r="S112" s="228">
        <v>0</v>
      </c>
      <c r="T112" s="228">
        <v>0</v>
      </c>
      <c r="U112" s="227">
        <v>37</v>
      </c>
      <c r="V112" s="227">
        <v>2</v>
      </c>
      <c r="W112" s="229">
        <v>0</v>
      </c>
      <c r="X112" s="229">
        <v>0</v>
      </c>
      <c r="Y112" s="228">
        <v>0</v>
      </c>
      <c r="Z112" s="228">
        <v>0</v>
      </c>
      <c r="AA112" s="157">
        <f t="shared" si="53"/>
        <v>6626.126126126127</v>
      </c>
      <c r="AB112" s="157">
        <f t="shared" si="53"/>
        <v>7791.666666666667</v>
      </c>
      <c r="AC112" s="158">
        <v>0</v>
      </c>
      <c r="AD112" s="158">
        <v>0</v>
      </c>
      <c r="AE112" s="158">
        <v>0</v>
      </c>
      <c r="AF112" s="159">
        <v>0</v>
      </c>
      <c r="AG112" s="223">
        <v>2.9420000000000002</v>
      </c>
      <c r="AH112" s="223">
        <v>0.187</v>
      </c>
      <c r="AI112" s="253">
        <v>0</v>
      </c>
      <c r="AJ112" s="253">
        <v>0</v>
      </c>
      <c r="AK112" s="253">
        <v>0</v>
      </c>
      <c r="AL112" s="253">
        <v>0</v>
      </c>
      <c r="AM112" s="3"/>
      <c r="AN112" s="3"/>
    </row>
    <row r="113" spans="1:40" ht="15.75">
      <c r="A113" s="97" t="s">
        <v>277</v>
      </c>
      <c r="B113" s="97" t="s">
        <v>310</v>
      </c>
      <c r="C113" s="238">
        <v>8.4600000000000009</v>
      </c>
      <c r="D113" s="238">
        <v>9.2210000000000001</v>
      </c>
      <c r="E113" s="248">
        <v>9.5</v>
      </c>
      <c r="F113" s="248">
        <v>10.734999999999999</v>
      </c>
      <c r="G113" s="248">
        <v>11.7</v>
      </c>
      <c r="H113" s="248">
        <v>12</v>
      </c>
      <c r="I113" s="238">
        <v>8.4600000000000009</v>
      </c>
      <c r="J113" s="238">
        <v>9.2210000000000001</v>
      </c>
      <c r="K113" s="248">
        <v>9.5</v>
      </c>
      <c r="L113" s="248">
        <v>10.734999999999999</v>
      </c>
      <c r="M113" s="248">
        <v>11.7</v>
      </c>
      <c r="N113" s="248">
        <v>12</v>
      </c>
      <c r="O113" s="227">
        <v>0</v>
      </c>
      <c r="P113" s="227">
        <v>0</v>
      </c>
      <c r="Q113" s="272">
        <v>0</v>
      </c>
      <c r="R113" s="237">
        <v>0.23499999999999999</v>
      </c>
      <c r="S113" s="237">
        <v>0.2</v>
      </c>
      <c r="T113" s="237">
        <v>0.2</v>
      </c>
      <c r="U113" s="227">
        <v>11</v>
      </c>
      <c r="V113" s="227">
        <v>14</v>
      </c>
      <c r="W113" s="229">
        <v>14</v>
      </c>
      <c r="X113" s="229">
        <v>14</v>
      </c>
      <c r="Y113" s="228">
        <v>14</v>
      </c>
      <c r="Z113" s="228">
        <v>14</v>
      </c>
      <c r="AA113" s="157">
        <f t="shared" si="53"/>
        <v>13931.818181818182</v>
      </c>
      <c r="AB113" s="157">
        <f t="shared" si="53"/>
        <v>12851.190476190475</v>
      </c>
      <c r="AC113" s="158">
        <f t="shared" si="53"/>
        <v>13988.095238095239</v>
      </c>
      <c r="AD113" s="158">
        <f t="shared" si="53"/>
        <v>16369.047619047618</v>
      </c>
      <c r="AE113" s="158">
        <f t="shared" si="53"/>
        <v>16666.666666666668</v>
      </c>
      <c r="AF113" s="159">
        <f t="shared" si="53"/>
        <v>17261.90476190476</v>
      </c>
      <c r="AG113" s="238">
        <v>1.839</v>
      </c>
      <c r="AH113" s="238">
        <v>2.1589999999999998</v>
      </c>
      <c r="AI113" s="248">
        <v>2.35</v>
      </c>
      <c r="AJ113" s="248">
        <v>2.75</v>
      </c>
      <c r="AK113" s="248">
        <v>2.8</v>
      </c>
      <c r="AL113" s="248">
        <v>2.9</v>
      </c>
      <c r="AM113" s="3"/>
      <c r="AN113" s="3"/>
    </row>
    <row r="114" spans="1:40" ht="31.5">
      <c r="A114" s="97" t="s">
        <v>341</v>
      </c>
      <c r="B114" s="97" t="s">
        <v>323</v>
      </c>
      <c r="C114" s="238">
        <v>18.922000000000001</v>
      </c>
      <c r="D114" s="238">
        <v>24.332999999999998</v>
      </c>
      <c r="E114" s="248">
        <v>28</v>
      </c>
      <c r="F114" s="248">
        <v>28</v>
      </c>
      <c r="G114" s="248">
        <v>28</v>
      </c>
      <c r="H114" s="248">
        <v>28</v>
      </c>
      <c r="I114" s="238">
        <v>18.922000000000001</v>
      </c>
      <c r="J114" s="238">
        <v>24.332999999999998</v>
      </c>
      <c r="K114" s="248">
        <v>28</v>
      </c>
      <c r="L114" s="248">
        <v>28</v>
      </c>
      <c r="M114" s="248">
        <v>28</v>
      </c>
      <c r="N114" s="248">
        <v>28</v>
      </c>
      <c r="O114" s="227">
        <v>1.0940000000000001</v>
      </c>
      <c r="P114" s="227">
        <v>4.867</v>
      </c>
      <c r="Q114" s="248">
        <v>2</v>
      </c>
      <c r="R114" s="248">
        <v>2</v>
      </c>
      <c r="S114" s="248">
        <v>2</v>
      </c>
      <c r="T114" s="248">
        <v>2</v>
      </c>
      <c r="U114" s="227">
        <v>18</v>
      </c>
      <c r="V114" s="227">
        <v>16</v>
      </c>
      <c r="W114" s="229">
        <v>16</v>
      </c>
      <c r="X114" s="229">
        <v>16</v>
      </c>
      <c r="Y114" s="228">
        <v>16</v>
      </c>
      <c r="Z114" s="228">
        <v>16</v>
      </c>
      <c r="AA114" s="160">
        <f>(AG114*1000000)/U114/12</f>
        <v>37712.962962962971</v>
      </c>
      <c r="AB114" s="173">
        <f>(AH114*1000000)/V114/12</f>
        <v>27177.083333333332</v>
      </c>
      <c r="AC114" s="175">
        <f t="shared" si="53"/>
        <v>28125</v>
      </c>
      <c r="AD114" s="174">
        <f t="shared" si="53"/>
        <v>28125</v>
      </c>
      <c r="AE114" s="174">
        <f t="shared" si="53"/>
        <v>28125</v>
      </c>
      <c r="AF114" s="175">
        <f t="shared" si="53"/>
        <v>28385.416666666668</v>
      </c>
      <c r="AG114" s="227">
        <v>8.1460000000000008</v>
      </c>
      <c r="AH114" s="227">
        <v>5.218</v>
      </c>
      <c r="AI114" s="248">
        <v>5.4</v>
      </c>
      <c r="AJ114" s="248">
        <v>5.4</v>
      </c>
      <c r="AK114" s="248">
        <v>5.4</v>
      </c>
      <c r="AL114" s="248">
        <v>5.45</v>
      </c>
      <c r="AM114" s="3"/>
      <c r="AN114" s="3"/>
    </row>
    <row r="115" spans="1:40" ht="15.75">
      <c r="A115" s="97" t="s">
        <v>373</v>
      </c>
      <c r="B115" s="97" t="s">
        <v>310</v>
      </c>
      <c r="C115" s="227">
        <v>0</v>
      </c>
      <c r="D115" s="227">
        <v>86.122</v>
      </c>
      <c r="E115" s="248">
        <v>89.912000000000006</v>
      </c>
      <c r="F115" s="248">
        <v>93.597999999999999</v>
      </c>
      <c r="G115" s="248">
        <v>96.22</v>
      </c>
      <c r="H115" s="248">
        <v>100.5</v>
      </c>
      <c r="I115" s="227">
        <v>0</v>
      </c>
      <c r="J115" s="227">
        <v>86.122</v>
      </c>
      <c r="K115" s="248">
        <v>89.912000000000006</v>
      </c>
      <c r="L115" s="248">
        <v>93.597999999999999</v>
      </c>
      <c r="M115" s="248">
        <v>96.22</v>
      </c>
      <c r="N115" s="248">
        <v>100.5</v>
      </c>
      <c r="O115" s="252">
        <v>0</v>
      </c>
      <c r="P115" s="238">
        <v>4.5270000000000001</v>
      </c>
      <c r="Q115" s="248">
        <v>6.2939999999999996</v>
      </c>
      <c r="R115" s="248">
        <v>6.5519999999999996</v>
      </c>
      <c r="S115" s="248">
        <v>6.7350000000000003</v>
      </c>
      <c r="T115" s="248">
        <v>7.0350000000000001</v>
      </c>
      <c r="U115" s="227">
        <v>0</v>
      </c>
      <c r="V115" s="227">
        <v>36</v>
      </c>
      <c r="W115" s="229">
        <v>50</v>
      </c>
      <c r="X115" s="229">
        <v>60</v>
      </c>
      <c r="Y115" s="228">
        <v>65</v>
      </c>
      <c r="Z115" s="228">
        <v>65</v>
      </c>
      <c r="AA115" s="173">
        <v>0</v>
      </c>
      <c r="AB115" s="173">
        <f>(AH115*1000000)/V115/12</f>
        <v>12171.296296296297</v>
      </c>
      <c r="AC115" s="175">
        <f t="shared" si="53"/>
        <v>15000</v>
      </c>
      <c r="AD115" s="174">
        <f t="shared" si="53"/>
        <v>15000</v>
      </c>
      <c r="AE115" s="174">
        <f t="shared" si="53"/>
        <v>15000</v>
      </c>
      <c r="AF115" s="175">
        <f t="shared" si="53"/>
        <v>15384.615384615385</v>
      </c>
      <c r="AG115" s="227">
        <v>0</v>
      </c>
      <c r="AH115" s="227">
        <v>5.258</v>
      </c>
      <c r="AI115" s="248">
        <v>9</v>
      </c>
      <c r="AJ115" s="248">
        <v>10.8</v>
      </c>
      <c r="AK115" s="248">
        <v>11.7</v>
      </c>
      <c r="AL115" s="248">
        <v>12</v>
      </c>
      <c r="AM115" s="3"/>
      <c r="AN115" s="3"/>
    </row>
    <row r="116" spans="1:40" ht="15.75">
      <c r="A116" s="97" t="s">
        <v>230</v>
      </c>
      <c r="B116" s="97" t="s">
        <v>326</v>
      </c>
      <c r="C116" s="227">
        <v>66.974000000000004</v>
      </c>
      <c r="D116" s="238">
        <v>16.5</v>
      </c>
      <c r="E116" s="229">
        <v>0</v>
      </c>
      <c r="F116" s="229">
        <v>0</v>
      </c>
      <c r="G116" s="253">
        <v>0</v>
      </c>
      <c r="H116" s="272">
        <v>0</v>
      </c>
      <c r="I116" s="227">
        <v>66.974000000000004</v>
      </c>
      <c r="J116" s="238">
        <v>16.5</v>
      </c>
      <c r="K116" s="229">
        <v>0</v>
      </c>
      <c r="L116" s="229">
        <v>0</v>
      </c>
      <c r="M116" s="253">
        <v>0</v>
      </c>
      <c r="N116" s="253">
        <v>0</v>
      </c>
      <c r="O116" s="238">
        <v>6.84</v>
      </c>
      <c r="P116" s="252">
        <v>0</v>
      </c>
      <c r="Q116" s="272">
        <v>0</v>
      </c>
      <c r="R116" s="272">
        <v>0</v>
      </c>
      <c r="S116" s="272">
        <v>0</v>
      </c>
      <c r="T116" s="272">
        <v>0</v>
      </c>
      <c r="U116" s="227">
        <v>88</v>
      </c>
      <c r="V116" s="227">
        <v>19</v>
      </c>
      <c r="W116" s="229">
        <v>0</v>
      </c>
      <c r="X116" s="229">
        <v>0</v>
      </c>
      <c r="Y116" s="228">
        <v>0</v>
      </c>
      <c r="Z116" s="228">
        <v>0</v>
      </c>
      <c r="AA116" s="173">
        <f>(AG116*1000000)/U116/12</f>
        <v>6000</v>
      </c>
      <c r="AB116" s="173">
        <f>(AH116*1000000)/V116/12</f>
        <v>6929.8245614035086</v>
      </c>
      <c r="AC116" s="175">
        <v>0</v>
      </c>
      <c r="AD116" s="174">
        <v>0</v>
      </c>
      <c r="AE116" s="174">
        <v>0</v>
      </c>
      <c r="AF116" s="175">
        <v>0</v>
      </c>
      <c r="AG116" s="227">
        <v>6.3360000000000003</v>
      </c>
      <c r="AH116" s="238">
        <v>1.58</v>
      </c>
      <c r="AI116" s="253">
        <v>0</v>
      </c>
      <c r="AJ116" s="283" t="s">
        <v>335</v>
      </c>
      <c r="AK116" s="283" t="s">
        <v>335</v>
      </c>
      <c r="AL116" s="283" t="s">
        <v>335</v>
      </c>
      <c r="AM116" s="3"/>
      <c r="AN116" s="3"/>
    </row>
    <row r="117" spans="1:40" ht="15.75">
      <c r="A117" s="97" t="s">
        <v>372</v>
      </c>
      <c r="B117" s="97" t="s">
        <v>310</v>
      </c>
      <c r="C117" s="227">
        <v>0</v>
      </c>
      <c r="D117" s="227">
        <v>51.976999999999997</v>
      </c>
      <c r="E117" s="248">
        <v>29</v>
      </c>
      <c r="F117" s="248">
        <v>39.5</v>
      </c>
      <c r="G117" s="248">
        <v>30</v>
      </c>
      <c r="H117" s="237">
        <v>30</v>
      </c>
      <c r="I117" s="227">
        <v>0</v>
      </c>
      <c r="J117" s="227">
        <v>28.561</v>
      </c>
      <c r="K117" s="248">
        <v>29</v>
      </c>
      <c r="L117" s="248">
        <v>39.5</v>
      </c>
      <c r="M117" s="248">
        <v>30</v>
      </c>
      <c r="N117" s="237">
        <v>30</v>
      </c>
      <c r="O117" s="252">
        <v>0</v>
      </c>
      <c r="P117" s="238">
        <v>1.738</v>
      </c>
      <c r="Q117" s="237">
        <v>1.8</v>
      </c>
      <c r="R117" s="237">
        <v>1.8</v>
      </c>
      <c r="S117" s="237">
        <v>1.85</v>
      </c>
      <c r="T117" s="237">
        <v>1.89</v>
      </c>
      <c r="U117" s="227">
        <v>0</v>
      </c>
      <c r="V117" s="227">
        <v>26</v>
      </c>
      <c r="W117" s="229">
        <v>26</v>
      </c>
      <c r="X117" s="229">
        <v>28</v>
      </c>
      <c r="Y117" s="228">
        <v>28</v>
      </c>
      <c r="Z117" s="228">
        <v>28</v>
      </c>
      <c r="AA117" s="173">
        <v>0</v>
      </c>
      <c r="AB117" s="173">
        <f t="shared" ref="AB117:AB120" si="64">(AH117*1000000)/V117/12</f>
        <v>5657.0512820512822</v>
      </c>
      <c r="AC117" s="175">
        <f t="shared" si="53"/>
        <v>5865.3846153846162</v>
      </c>
      <c r="AD117" s="174">
        <f t="shared" si="53"/>
        <v>5877.9761904761908</v>
      </c>
      <c r="AE117" s="174">
        <f t="shared" si="53"/>
        <v>5955.3571428571422</v>
      </c>
      <c r="AF117" s="175">
        <f t="shared" si="53"/>
        <v>5967.2619047619046</v>
      </c>
      <c r="AG117" s="227">
        <v>0</v>
      </c>
      <c r="AH117" s="227">
        <v>1.7649999999999999</v>
      </c>
      <c r="AI117" s="248">
        <v>1.83</v>
      </c>
      <c r="AJ117" s="283" t="s">
        <v>388</v>
      </c>
      <c r="AK117" s="283" t="s">
        <v>386</v>
      </c>
      <c r="AL117" s="283" t="s">
        <v>387</v>
      </c>
      <c r="AM117" s="3"/>
      <c r="AN117" s="3"/>
    </row>
    <row r="118" spans="1:40" ht="15.75">
      <c r="A118" s="97" t="s">
        <v>375</v>
      </c>
      <c r="B118" s="97" t="s">
        <v>310</v>
      </c>
      <c r="C118" s="227">
        <v>0</v>
      </c>
      <c r="D118" s="413">
        <v>178</v>
      </c>
      <c r="E118" s="412">
        <v>0</v>
      </c>
      <c r="F118" s="412">
        <v>0</v>
      </c>
      <c r="G118" s="412">
        <v>0</v>
      </c>
      <c r="H118" s="412">
        <v>0</v>
      </c>
      <c r="I118" s="227">
        <v>0</v>
      </c>
      <c r="J118" s="413">
        <v>120</v>
      </c>
      <c r="K118" s="412">
        <v>0</v>
      </c>
      <c r="L118" s="412">
        <v>0</v>
      </c>
      <c r="M118" s="412">
        <v>0</v>
      </c>
      <c r="N118" s="412">
        <v>0</v>
      </c>
      <c r="O118" s="252">
        <v>0</v>
      </c>
      <c r="P118" s="238">
        <v>0.68</v>
      </c>
      <c r="Q118" s="272">
        <v>0</v>
      </c>
      <c r="R118" s="272">
        <v>0</v>
      </c>
      <c r="S118" s="272">
        <v>0</v>
      </c>
      <c r="T118" s="272">
        <v>0</v>
      </c>
      <c r="U118" s="227">
        <v>0</v>
      </c>
      <c r="V118" s="227">
        <v>26</v>
      </c>
      <c r="W118" s="229">
        <v>0</v>
      </c>
      <c r="X118" s="229">
        <v>0</v>
      </c>
      <c r="Y118" s="228">
        <v>0</v>
      </c>
      <c r="Z118" s="228">
        <v>0</v>
      </c>
      <c r="AA118" s="173">
        <v>0</v>
      </c>
      <c r="AB118" s="173">
        <f t="shared" si="64"/>
        <v>6288.461538461539</v>
      </c>
      <c r="AC118" s="175">
        <v>0</v>
      </c>
      <c r="AD118" s="174">
        <v>0</v>
      </c>
      <c r="AE118" s="174">
        <v>0</v>
      </c>
      <c r="AF118" s="175">
        <v>0</v>
      </c>
      <c r="AG118" s="252">
        <v>0</v>
      </c>
      <c r="AH118" s="238">
        <v>1.962</v>
      </c>
      <c r="AI118" s="253">
        <v>0</v>
      </c>
      <c r="AJ118" s="253">
        <v>0</v>
      </c>
      <c r="AK118" s="253">
        <v>0</v>
      </c>
      <c r="AL118" s="253">
        <v>0</v>
      </c>
      <c r="AM118" s="3"/>
      <c r="AN118" s="3"/>
    </row>
    <row r="119" spans="1:40" ht="31.5">
      <c r="A119" s="97" t="s">
        <v>374</v>
      </c>
      <c r="B119" s="97" t="s">
        <v>322</v>
      </c>
      <c r="C119" s="227">
        <v>0</v>
      </c>
      <c r="D119" s="227">
        <v>10.266999999999999</v>
      </c>
      <c r="E119" s="248">
        <v>10.3</v>
      </c>
      <c r="F119" s="248">
        <v>10.3</v>
      </c>
      <c r="G119" s="248">
        <v>10.3</v>
      </c>
      <c r="H119" s="237">
        <v>10.3</v>
      </c>
      <c r="I119" s="227">
        <v>0</v>
      </c>
      <c r="J119" s="227">
        <v>10.266999999999999</v>
      </c>
      <c r="K119" s="248">
        <v>10.3</v>
      </c>
      <c r="L119" s="237">
        <v>10.3</v>
      </c>
      <c r="M119" s="237">
        <v>10.3</v>
      </c>
      <c r="N119" s="237">
        <v>10.3</v>
      </c>
      <c r="O119" s="252">
        <v>0</v>
      </c>
      <c r="P119" s="238">
        <v>1.667</v>
      </c>
      <c r="Q119" s="237">
        <v>1.7</v>
      </c>
      <c r="R119" s="237">
        <v>1.7</v>
      </c>
      <c r="S119" s="237">
        <v>1.7</v>
      </c>
      <c r="T119" s="237">
        <v>1.7</v>
      </c>
      <c r="U119" s="227">
        <v>0</v>
      </c>
      <c r="V119" s="227">
        <v>2</v>
      </c>
      <c r="W119" s="229">
        <v>2</v>
      </c>
      <c r="X119" s="229">
        <v>2</v>
      </c>
      <c r="Y119" s="229">
        <v>2</v>
      </c>
      <c r="Z119" s="228">
        <v>2</v>
      </c>
      <c r="AA119" s="173">
        <v>0</v>
      </c>
      <c r="AB119" s="173">
        <f t="shared" si="64"/>
        <v>25333.333333333332</v>
      </c>
      <c r="AC119" s="175">
        <f t="shared" si="53"/>
        <v>25333.333333333332</v>
      </c>
      <c r="AD119" s="174">
        <f t="shared" si="53"/>
        <v>25333.333333333332</v>
      </c>
      <c r="AE119" s="174">
        <f t="shared" si="53"/>
        <v>25333.333333333332</v>
      </c>
      <c r="AF119" s="175">
        <f t="shared" si="53"/>
        <v>25333.333333333332</v>
      </c>
      <c r="AG119" s="227">
        <v>0</v>
      </c>
      <c r="AH119" s="238">
        <v>0.60799999999999998</v>
      </c>
      <c r="AI119" s="248">
        <v>0.60799999999999998</v>
      </c>
      <c r="AJ119" s="248">
        <v>0.60799999999999998</v>
      </c>
      <c r="AK119" s="248">
        <v>0.60799999999999998</v>
      </c>
      <c r="AL119" s="248">
        <v>0.60799999999999998</v>
      </c>
      <c r="AM119" s="3"/>
      <c r="AN119" s="3"/>
    </row>
    <row r="120" spans="1:40" ht="15.75">
      <c r="A120" s="97" t="s">
        <v>376</v>
      </c>
      <c r="B120" s="97" t="s">
        <v>310</v>
      </c>
      <c r="C120" s="227">
        <v>0</v>
      </c>
      <c r="D120" s="227">
        <v>278.40499999999997</v>
      </c>
      <c r="E120" s="248">
        <v>279</v>
      </c>
      <c r="F120" s="248">
        <v>280</v>
      </c>
      <c r="G120" s="248">
        <v>280</v>
      </c>
      <c r="H120" s="237">
        <v>280.5</v>
      </c>
      <c r="I120" s="227">
        <v>0</v>
      </c>
      <c r="J120" s="227">
        <v>230.405</v>
      </c>
      <c r="K120" s="237">
        <v>230.5</v>
      </c>
      <c r="L120" s="237">
        <v>231</v>
      </c>
      <c r="M120" s="237">
        <v>231</v>
      </c>
      <c r="N120" s="237">
        <v>231.1</v>
      </c>
      <c r="O120" s="227">
        <v>0</v>
      </c>
      <c r="P120" s="227">
        <v>3.3180000000000001</v>
      </c>
      <c r="Q120" s="237">
        <v>3.32</v>
      </c>
      <c r="R120" s="237">
        <v>3.32</v>
      </c>
      <c r="S120" s="237">
        <v>3.32</v>
      </c>
      <c r="T120" s="237">
        <v>3.32</v>
      </c>
      <c r="U120" s="227">
        <v>0</v>
      </c>
      <c r="V120" s="227">
        <v>16</v>
      </c>
      <c r="W120" s="229">
        <v>20</v>
      </c>
      <c r="X120" s="229">
        <v>20</v>
      </c>
      <c r="Y120" s="229">
        <v>20</v>
      </c>
      <c r="Z120" s="228">
        <v>20</v>
      </c>
      <c r="AA120" s="173">
        <v>0</v>
      </c>
      <c r="AB120" s="173">
        <f t="shared" si="64"/>
        <v>10453.125000000002</v>
      </c>
      <c r="AC120" s="175">
        <f t="shared" si="53"/>
        <v>10454.166666666666</v>
      </c>
      <c r="AD120" s="174">
        <f t="shared" si="53"/>
        <v>10458.333333333334</v>
      </c>
      <c r="AE120" s="174">
        <f t="shared" si="53"/>
        <v>10500</v>
      </c>
      <c r="AF120" s="175">
        <f t="shared" si="53"/>
        <v>10541.666666666666</v>
      </c>
      <c r="AG120" s="227">
        <v>0</v>
      </c>
      <c r="AH120" s="227">
        <v>2.0070000000000001</v>
      </c>
      <c r="AI120" s="229">
        <v>2.5089999999999999</v>
      </c>
      <c r="AJ120" s="248">
        <v>2.5099999999999998</v>
      </c>
      <c r="AK120" s="248">
        <v>2.52</v>
      </c>
      <c r="AL120" s="248">
        <v>2.5299999999999998</v>
      </c>
      <c r="AM120" s="3"/>
      <c r="AN120" s="3"/>
    </row>
    <row r="121" spans="1:40" ht="15.75">
      <c r="A121" s="28" t="s">
        <v>385</v>
      </c>
      <c r="B121" s="218" t="s">
        <v>310</v>
      </c>
      <c r="C121" s="259">
        <v>0</v>
      </c>
      <c r="D121" s="259">
        <v>0</v>
      </c>
      <c r="E121" s="263">
        <v>0</v>
      </c>
      <c r="F121" s="263">
        <v>0</v>
      </c>
      <c r="G121" s="263">
        <v>0</v>
      </c>
      <c r="H121" s="261">
        <v>0</v>
      </c>
      <c r="I121" s="259">
        <v>0</v>
      </c>
      <c r="J121" s="259">
        <v>0</v>
      </c>
      <c r="K121" s="261">
        <v>0</v>
      </c>
      <c r="L121" s="261">
        <v>0</v>
      </c>
      <c r="M121" s="261">
        <v>0</v>
      </c>
      <c r="N121" s="261">
        <v>0</v>
      </c>
      <c r="O121" s="259">
        <v>0</v>
      </c>
      <c r="P121" s="259">
        <v>0</v>
      </c>
      <c r="Q121" s="261">
        <v>0</v>
      </c>
      <c r="R121" s="261">
        <v>0</v>
      </c>
      <c r="S121" s="261">
        <v>0</v>
      </c>
      <c r="T121" s="261">
        <v>0</v>
      </c>
      <c r="U121" s="259">
        <v>0</v>
      </c>
      <c r="V121" s="259">
        <v>0</v>
      </c>
      <c r="W121" s="263">
        <v>2</v>
      </c>
      <c r="X121" s="263">
        <v>2</v>
      </c>
      <c r="Y121" s="263">
        <v>2</v>
      </c>
      <c r="Z121" s="261">
        <v>2</v>
      </c>
      <c r="AA121" s="157">
        <v>0</v>
      </c>
      <c r="AB121" s="157">
        <v>0</v>
      </c>
      <c r="AC121" s="175">
        <f t="shared" si="53"/>
        <v>8333.3333333333339</v>
      </c>
      <c r="AD121" s="174">
        <f t="shared" si="53"/>
        <v>8333.3333333333339</v>
      </c>
      <c r="AE121" s="174">
        <f t="shared" si="53"/>
        <v>8333.3333333333339</v>
      </c>
      <c r="AF121" s="175">
        <f t="shared" si="53"/>
        <v>8333.3333333333339</v>
      </c>
      <c r="AG121" s="259">
        <v>0</v>
      </c>
      <c r="AH121" s="259">
        <v>0</v>
      </c>
      <c r="AI121" s="275">
        <v>0.2</v>
      </c>
      <c r="AJ121" s="275">
        <v>0.2</v>
      </c>
      <c r="AK121" s="275">
        <v>0.2</v>
      </c>
      <c r="AL121" s="275">
        <v>0.2</v>
      </c>
      <c r="AM121" s="3"/>
      <c r="AN121" s="3"/>
    </row>
    <row r="122" spans="1:40" ht="15.75">
      <c r="A122" s="103" t="s">
        <v>12</v>
      </c>
      <c r="B122" s="98"/>
      <c r="C122" s="255">
        <f>C124+C125+C126</f>
        <v>60.311999999999998</v>
      </c>
      <c r="D122" s="255">
        <f t="shared" ref="D122:Z122" si="65">D124+D125+D126</f>
        <v>99.896999999999991</v>
      </c>
      <c r="E122" s="284">
        <f t="shared" si="65"/>
        <v>94.2</v>
      </c>
      <c r="F122" s="284">
        <f t="shared" si="65"/>
        <v>94.4</v>
      </c>
      <c r="G122" s="284">
        <f t="shared" si="65"/>
        <v>94.5</v>
      </c>
      <c r="H122" s="284">
        <f t="shared" si="65"/>
        <v>94.68</v>
      </c>
      <c r="I122" s="255">
        <f t="shared" si="65"/>
        <v>60.311999999999998</v>
      </c>
      <c r="J122" s="255">
        <f t="shared" si="65"/>
        <v>99.896999999999991</v>
      </c>
      <c r="K122" s="284">
        <f t="shared" si="65"/>
        <v>94.2</v>
      </c>
      <c r="L122" s="284">
        <f t="shared" si="65"/>
        <v>94.4</v>
      </c>
      <c r="M122" s="284">
        <f t="shared" si="65"/>
        <v>94.5</v>
      </c>
      <c r="N122" s="284">
        <f t="shared" si="65"/>
        <v>94.68</v>
      </c>
      <c r="O122" s="255">
        <f t="shared" si="65"/>
        <v>1.4219999999999999</v>
      </c>
      <c r="P122" s="284">
        <f t="shared" si="65"/>
        <v>4.2299999999999995</v>
      </c>
      <c r="Q122" s="284">
        <f t="shared" si="65"/>
        <v>4.03</v>
      </c>
      <c r="R122" s="284">
        <f t="shared" si="65"/>
        <v>4.03</v>
      </c>
      <c r="S122" s="284">
        <f t="shared" si="65"/>
        <v>4.03</v>
      </c>
      <c r="T122" s="284">
        <f t="shared" si="65"/>
        <v>4.03</v>
      </c>
      <c r="U122" s="255">
        <f t="shared" si="65"/>
        <v>48</v>
      </c>
      <c r="V122" s="255">
        <f t="shared" si="65"/>
        <v>31</v>
      </c>
      <c r="W122" s="255">
        <f t="shared" si="65"/>
        <v>28</v>
      </c>
      <c r="X122" s="255">
        <f t="shared" si="65"/>
        <v>28</v>
      </c>
      <c r="Y122" s="255">
        <f t="shared" si="65"/>
        <v>28</v>
      </c>
      <c r="Z122" s="255">
        <f t="shared" si="65"/>
        <v>28</v>
      </c>
      <c r="AA122" s="154">
        <f t="shared" si="53"/>
        <v>9118.0555555555566</v>
      </c>
      <c r="AB122" s="154">
        <f t="shared" si="53"/>
        <v>10311.827956989249</v>
      </c>
      <c r="AC122" s="154">
        <f t="shared" si="53"/>
        <v>11636.904761904761</v>
      </c>
      <c r="AD122" s="154">
        <f t="shared" si="53"/>
        <v>13169.642857142857</v>
      </c>
      <c r="AE122" s="154">
        <f>(AK122*1000000)/Y122/12</f>
        <v>14077.380952380952</v>
      </c>
      <c r="AF122" s="137">
        <f>(AL122*1000000)/Z122/12</f>
        <v>14583.333333333334</v>
      </c>
      <c r="AG122" s="254">
        <f>AG124+AG125+AG126</f>
        <v>5.2520000000000007</v>
      </c>
      <c r="AH122" s="254">
        <f t="shared" ref="AH122:AL122" si="66">AH124+AH125+AH126</f>
        <v>3.8360000000000003</v>
      </c>
      <c r="AI122" s="233">
        <f t="shared" si="66"/>
        <v>3.91</v>
      </c>
      <c r="AJ122" s="233">
        <f t="shared" si="66"/>
        <v>4.4249999999999998</v>
      </c>
      <c r="AK122" s="233">
        <f t="shared" si="66"/>
        <v>4.7299999999999995</v>
      </c>
      <c r="AL122" s="233">
        <f t="shared" si="66"/>
        <v>4.9000000000000004</v>
      </c>
      <c r="AM122" s="3"/>
      <c r="AN122" s="3"/>
    </row>
    <row r="123" spans="1:40" ht="15.75">
      <c r="A123" s="105" t="s">
        <v>97</v>
      </c>
      <c r="B123" s="105"/>
      <c r="C123" s="227"/>
      <c r="D123" s="227"/>
      <c r="E123" s="228"/>
      <c r="F123" s="228"/>
      <c r="G123" s="228"/>
      <c r="H123" s="228"/>
      <c r="I123" s="227"/>
      <c r="J123" s="227"/>
      <c r="K123" s="228"/>
      <c r="L123" s="228"/>
      <c r="M123" s="228"/>
      <c r="N123" s="228"/>
      <c r="O123" s="227"/>
      <c r="P123" s="227"/>
      <c r="Q123" s="228"/>
      <c r="R123" s="228"/>
      <c r="S123" s="228"/>
      <c r="T123" s="228"/>
      <c r="U123" s="227"/>
      <c r="V123" s="227"/>
      <c r="W123" s="229"/>
      <c r="X123" s="229"/>
      <c r="Y123" s="229"/>
      <c r="Z123" s="228"/>
      <c r="AA123" s="157"/>
      <c r="AB123" s="157"/>
      <c r="AC123" s="158"/>
      <c r="AD123" s="158"/>
      <c r="AE123" s="158"/>
      <c r="AF123" s="159"/>
      <c r="AG123" s="226"/>
      <c r="AH123" s="227"/>
      <c r="AI123" s="229"/>
      <c r="AJ123" s="229"/>
      <c r="AK123" s="229"/>
      <c r="AL123" s="229"/>
      <c r="AM123" s="3"/>
      <c r="AN123" s="3"/>
    </row>
    <row r="124" spans="1:40" ht="15.75">
      <c r="A124" s="97" t="s">
        <v>278</v>
      </c>
      <c r="B124" s="97" t="s">
        <v>310</v>
      </c>
      <c r="C124" s="227">
        <v>0</v>
      </c>
      <c r="D124" s="227">
        <v>0</v>
      </c>
      <c r="E124" s="228">
        <v>0</v>
      </c>
      <c r="F124" s="228">
        <v>0</v>
      </c>
      <c r="G124" s="228">
        <v>0</v>
      </c>
      <c r="H124" s="228">
        <v>0</v>
      </c>
      <c r="I124" s="227">
        <v>0</v>
      </c>
      <c r="J124" s="227">
        <v>0</v>
      </c>
      <c r="K124" s="228">
        <v>0</v>
      </c>
      <c r="L124" s="228">
        <v>0</v>
      </c>
      <c r="M124" s="228">
        <v>0</v>
      </c>
      <c r="N124" s="228">
        <v>0</v>
      </c>
      <c r="O124" s="227">
        <v>0</v>
      </c>
      <c r="P124" s="227">
        <v>0</v>
      </c>
      <c r="Q124" s="228">
        <v>0</v>
      </c>
      <c r="R124" s="228">
        <v>0</v>
      </c>
      <c r="S124" s="228">
        <v>0</v>
      </c>
      <c r="T124" s="228">
        <v>0</v>
      </c>
      <c r="U124" s="227">
        <v>3</v>
      </c>
      <c r="V124" s="227">
        <v>3</v>
      </c>
      <c r="W124" s="229">
        <v>3</v>
      </c>
      <c r="X124" s="229">
        <v>3</v>
      </c>
      <c r="Y124" s="229">
        <v>3</v>
      </c>
      <c r="Z124" s="228">
        <v>3</v>
      </c>
      <c r="AA124" s="157">
        <f t="shared" si="53"/>
        <v>11444.444444444445</v>
      </c>
      <c r="AB124" s="157">
        <f t="shared" si="53"/>
        <v>11500</v>
      </c>
      <c r="AC124" s="158">
        <f t="shared" si="53"/>
        <v>11666.666666666666</v>
      </c>
      <c r="AD124" s="158">
        <f t="shared" si="53"/>
        <v>11805.555555555555</v>
      </c>
      <c r="AE124" s="158">
        <f t="shared" si="53"/>
        <v>11944.444444444445</v>
      </c>
      <c r="AF124" s="159">
        <f t="shared" si="53"/>
        <v>12500</v>
      </c>
      <c r="AG124" s="227">
        <v>0.41199999999999998</v>
      </c>
      <c r="AH124" s="227">
        <v>0.41399999999999998</v>
      </c>
      <c r="AI124" s="248">
        <v>0.42</v>
      </c>
      <c r="AJ124" s="248">
        <v>0.42499999999999999</v>
      </c>
      <c r="AK124" s="248">
        <v>0.43</v>
      </c>
      <c r="AL124" s="248">
        <v>0.45</v>
      </c>
      <c r="AM124" s="3"/>
      <c r="AN124" s="3"/>
    </row>
    <row r="125" spans="1:40" ht="15.75">
      <c r="A125" s="28" t="s">
        <v>327</v>
      </c>
      <c r="B125" s="127" t="s">
        <v>328</v>
      </c>
      <c r="C125" s="268">
        <v>49.204000000000001</v>
      </c>
      <c r="D125" s="268">
        <v>93.694999999999993</v>
      </c>
      <c r="E125" s="271">
        <v>93.7</v>
      </c>
      <c r="F125" s="271">
        <v>93.7</v>
      </c>
      <c r="G125" s="271">
        <v>93.7</v>
      </c>
      <c r="H125" s="271">
        <v>93.7</v>
      </c>
      <c r="I125" s="268">
        <v>49.204000000000001</v>
      </c>
      <c r="J125" s="268">
        <v>93.694999999999993</v>
      </c>
      <c r="K125" s="271">
        <v>93.7</v>
      </c>
      <c r="L125" s="271">
        <v>93.7</v>
      </c>
      <c r="M125" s="271">
        <v>93.7</v>
      </c>
      <c r="N125" s="271">
        <v>93.7</v>
      </c>
      <c r="O125" s="266">
        <v>1.2</v>
      </c>
      <c r="P125" s="266">
        <v>3.944</v>
      </c>
      <c r="Q125" s="267">
        <v>4</v>
      </c>
      <c r="R125" s="267">
        <v>4</v>
      </c>
      <c r="S125" s="267">
        <v>4</v>
      </c>
      <c r="T125" s="267">
        <v>4</v>
      </c>
      <c r="U125" s="268">
        <v>22</v>
      </c>
      <c r="V125" s="268">
        <v>15</v>
      </c>
      <c r="W125" s="269">
        <v>21</v>
      </c>
      <c r="X125" s="269">
        <v>21</v>
      </c>
      <c r="Y125" s="269">
        <v>21</v>
      </c>
      <c r="Z125" s="270">
        <v>21</v>
      </c>
      <c r="AA125" s="157">
        <f t="shared" si="53"/>
        <v>7291.666666666667</v>
      </c>
      <c r="AB125" s="157">
        <f t="shared" si="53"/>
        <v>10033.333333333334</v>
      </c>
      <c r="AC125" s="158">
        <f t="shared" si="53"/>
        <v>11904.761904761906</v>
      </c>
      <c r="AD125" s="158">
        <f t="shared" si="53"/>
        <v>13888.888888888889</v>
      </c>
      <c r="AE125" s="158">
        <f t="shared" si="53"/>
        <v>14682.539682539682</v>
      </c>
      <c r="AF125" s="159">
        <f t="shared" si="53"/>
        <v>14880.952380952382</v>
      </c>
      <c r="AG125" s="268">
        <v>1.925</v>
      </c>
      <c r="AH125" s="268">
        <v>1.806</v>
      </c>
      <c r="AI125" s="271">
        <v>3</v>
      </c>
      <c r="AJ125" s="271">
        <v>3.5</v>
      </c>
      <c r="AK125" s="271">
        <v>3.7</v>
      </c>
      <c r="AL125" s="271">
        <v>3.75</v>
      </c>
      <c r="AM125" s="3"/>
      <c r="AN125" s="3"/>
    </row>
    <row r="126" spans="1:40" ht="15.75">
      <c r="A126" s="28" t="s">
        <v>279</v>
      </c>
      <c r="B126" s="218" t="s">
        <v>310</v>
      </c>
      <c r="C126" s="230">
        <v>11.108000000000001</v>
      </c>
      <c r="D126" s="230">
        <v>6.202</v>
      </c>
      <c r="E126" s="258">
        <v>0.5</v>
      </c>
      <c r="F126" s="276">
        <v>0.7</v>
      </c>
      <c r="G126" s="276">
        <v>0.8</v>
      </c>
      <c r="H126" s="276">
        <v>0.98</v>
      </c>
      <c r="I126" s="230">
        <v>11.108000000000001</v>
      </c>
      <c r="J126" s="230">
        <v>6.202</v>
      </c>
      <c r="K126" s="276">
        <v>0.5</v>
      </c>
      <c r="L126" s="276">
        <v>0.7</v>
      </c>
      <c r="M126" s="276">
        <v>0.8</v>
      </c>
      <c r="N126" s="276">
        <v>0.98</v>
      </c>
      <c r="O126" s="230">
        <v>0.222</v>
      </c>
      <c r="P126" s="230">
        <v>0.28599999999999998</v>
      </c>
      <c r="Q126" s="276">
        <v>0.03</v>
      </c>
      <c r="R126" s="276">
        <v>0.03</v>
      </c>
      <c r="S126" s="276">
        <v>0.03</v>
      </c>
      <c r="T126" s="276">
        <v>0.03</v>
      </c>
      <c r="U126" s="230">
        <v>23</v>
      </c>
      <c r="V126" s="230">
        <v>13</v>
      </c>
      <c r="W126" s="232">
        <v>4</v>
      </c>
      <c r="X126" s="232">
        <v>4</v>
      </c>
      <c r="Y126" s="232">
        <v>4</v>
      </c>
      <c r="Z126" s="231">
        <v>4</v>
      </c>
      <c r="AA126" s="148">
        <f t="shared" si="53"/>
        <v>10561.59420289855</v>
      </c>
      <c r="AB126" s="148">
        <f t="shared" si="53"/>
        <v>10358.974358974359</v>
      </c>
      <c r="AC126" s="178">
        <f t="shared" si="53"/>
        <v>10208.333333333334</v>
      </c>
      <c r="AD126" s="178">
        <f t="shared" si="53"/>
        <v>10416.666666666666</v>
      </c>
      <c r="AE126" s="178">
        <f t="shared" si="53"/>
        <v>12500</v>
      </c>
      <c r="AF126" s="179">
        <f t="shared" si="53"/>
        <v>14583.333333333334</v>
      </c>
      <c r="AG126" s="230">
        <v>2.915</v>
      </c>
      <c r="AH126" s="230">
        <v>1.6160000000000001</v>
      </c>
      <c r="AI126" s="258">
        <v>0.49</v>
      </c>
      <c r="AJ126" s="258">
        <v>0.5</v>
      </c>
      <c r="AK126" s="258">
        <v>0.6</v>
      </c>
      <c r="AL126" s="258">
        <v>0.7</v>
      </c>
      <c r="AM126" s="3"/>
      <c r="AN126" s="3"/>
    </row>
    <row r="127" spans="1:40" ht="15.75">
      <c r="A127" s="103" t="s">
        <v>13</v>
      </c>
      <c r="B127" s="98"/>
      <c r="C127" s="284">
        <f>C129+C130+C131+C132+C133+C134+C135+C136</f>
        <v>152.679</v>
      </c>
      <c r="D127" s="284">
        <f t="shared" ref="D127:AL127" si="67">D129+D130+D131+D132+D133+D134+D135+D136</f>
        <v>214.93099999999998</v>
      </c>
      <c r="E127" s="284">
        <f t="shared" si="67"/>
        <v>128.68799999999999</v>
      </c>
      <c r="F127" s="284">
        <f t="shared" si="67"/>
        <v>137.81299999999999</v>
      </c>
      <c r="G127" s="284">
        <f t="shared" si="67"/>
        <v>177.86899999999997</v>
      </c>
      <c r="H127" s="284">
        <f t="shared" si="67"/>
        <v>240.411</v>
      </c>
      <c r="I127" s="284">
        <f t="shared" si="67"/>
        <v>152.67699999999999</v>
      </c>
      <c r="J127" s="284">
        <f t="shared" si="67"/>
        <v>214.922</v>
      </c>
      <c r="K127" s="284">
        <f t="shared" si="67"/>
        <v>128.68799999999999</v>
      </c>
      <c r="L127" s="284">
        <f t="shared" si="67"/>
        <v>137.81299999999999</v>
      </c>
      <c r="M127" s="284">
        <f t="shared" si="67"/>
        <v>177.86899999999997</v>
      </c>
      <c r="N127" s="284">
        <f t="shared" si="67"/>
        <v>240.411</v>
      </c>
      <c r="O127" s="284">
        <f t="shared" si="67"/>
        <v>14.000999999999999</v>
      </c>
      <c r="P127" s="284">
        <f t="shared" si="67"/>
        <v>12.625999999999998</v>
      </c>
      <c r="Q127" s="284">
        <f t="shared" si="67"/>
        <v>9.92</v>
      </c>
      <c r="R127" s="284">
        <f t="shared" si="67"/>
        <v>12.437999999999999</v>
      </c>
      <c r="S127" s="284">
        <f t="shared" si="67"/>
        <v>16.542000000000002</v>
      </c>
      <c r="T127" s="284">
        <f t="shared" si="67"/>
        <v>25.661000000000001</v>
      </c>
      <c r="U127" s="378">
        <f t="shared" si="67"/>
        <v>212</v>
      </c>
      <c r="V127" s="378">
        <f t="shared" si="67"/>
        <v>190</v>
      </c>
      <c r="W127" s="378">
        <f t="shared" si="67"/>
        <v>147</v>
      </c>
      <c r="X127" s="378">
        <f t="shared" si="67"/>
        <v>138</v>
      </c>
      <c r="Y127" s="378">
        <f t="shared" si="67"/>
        <v>138</v>
      </c>
      <c r="Z127" s="378">
        <f t="shared" si="67"/>
        <v>139</v>
      </c>
      <c r="AA127" s="137">
        <f t="shared" si="53"/>
        <v>10979.95283018868</v>
      </c>
      <c r="AB127" s="154">
        <f t="shared" si="53"/>
        <v>14249.999999999998</v>
      </c>
      <c r="AC127" s="137">
        <f t="shared" si="53"/>
        <v>14488.662131519273</v>
      </c>
      <c r="AD127" s="154">
        <f t="shared" si="53"/>
        <v>14992.149758454107</v>
      </c>
      <c r="AE127" s="154">
        <f t="shared" si="53"/>
        <v>15190.821256038647</v>
      </c>
      <c r="AF127" s="154">
        <f t="shared" si="53"/>
        <v>15315.347721822545</v>
      </c>
      <c r="AG127" s="284">
        <f t="shared" si="67"/>
        <v>27.933</v>
      </c>
      <c r="AH127" s="284">
        <f t="shared" si="67"/>
        <v>32.489999999999995</v>
      </c>
      <c r="AI127" s="284">
        <f t="shared" si="67"/>
        <v>25.557999999999996</v>
      </c>
      <c r="AJ127" s="284">
        <f t="shared" si="67"/>
        <v>24.826999999999998</v>
      </c>
      <c r="AK127" s="284">
        <f t="shared" si="67"/>
        <v>25.155999999999999</v>
      </c>
      <c r="AL127" s="284">
        <f t="shared" si="67"/>
        <v>25.546000000000003</v>
      </c>
      <c r="AM127" s="3"/>
      <c r="AN127" s="3"/>
    </row>
    <row r="128" spans="1:40" ht="15.75">
      <c r="A128" s="105" t="s">
        <v>97</v>
      </c>
      <c r="B128" s="105"/>
      <c r="C128" s="227"/>
      <c r="D128" s="227"/>
      <c r="E128" s="228"/>
      <c r="F128" s="228"/>
      <c r="G128" s="228"/>
      <c r="H128" s="228"/>
      <c r="I128" s="227"/>
      <c r="J128" s="227"/>
      <c r="K128" s="228"/>
      <c r="L128" s="228"/>
      <c r="M128" s="228"/>
      <c r="N128" s="228"/>
      <c r="O128" s="227"/>
      <c r="P128" s="227"/>
      <c r="Q128" s="228"/>
      <c r="R128" s="228"/>
      <c r="S128" s="228"/>
      <c r="T128" s="228"/>
      <c r="U128" s="227"/>
      <c r="V128" s="227"/>
      <c r="W128" s="229"/>
      <c r="X128" s="229"/>
      <c r="Y128" s="229"/>
      <c r="Z128" s="228"/>
      <c r="AA128" s="203"/>
      <c r="AB128" s="203"/>
      <c r="AC128" s="204"/>
      <c r="AD128" s="204"/>
      <c r="AE128" s="204"/>
      <c r="AF128" s="205"/>
      <c r="AG128" s="226"/>
      <c r="AH128" s="227"/>
      <c r="AI128" s="229"/>
      <c r="AJ128" s="229"/>
      <c r="AK128" s="229"/>
      <c r="AL128" s="229"/>
      <c r="AM128" s="3"/>
      <c r="AN128" s="3"/>
    </row>
    <row r="129" spans="1:40" ht="15.75">
      <c r="A129" s="97" t="s">
        <v>280</v>
      </c>
      <c r="B129" s="97" t="s">
        <v>317</v>
      </c>
      <c r="C129" s="227">
        <v>27.905999999999999</v>
      </c>
      <c r="D129" s="238">
        <v>34.119999999999997</v>
      </c>
      <c r="E129" s="248">
        <v>35</v>
      </c>
      <c r="F129" s="248">
        <v>36.5</v>
      </c>
      <c r="G129" s="248">
        <v>38</v>
      </c>
      <c r="H129" s="237">
        <v>39</v>
      </c>
      <c r="I129" s="227">
        <v>27.905999999999999</v>
      </c>
      <c r="J129" s="238">
        <v>34.119999999999997</v>
      </c>
      <c r="K129" s="248">
        <v>35</v>
      </c>
      <c r="L129" s="237">
        <v>36.5</v>
      </c>
      <c r="M129" s="237">
        <v>38</v>
      </c>
      <c r="N129" s="237">
        <v>39</v>
      </c>
      <c r="O129" s="227">
        <v>6.7539999999999996</v>
      </c>
      <c r="P129" s="227">
        <v>6.4859999999999998</v>
      </c>
      <c r="Q129" s="237">
        <v>7.2839999999999998</v>
      </c>
      <c r="R129" s="237">
        <v>7.2839999999999998</v>
      </c>
      <c r="S129" s="237">
        <v>8</v>
      </c>
      <c r="T129" s="237">
        <v>9</v>
      </c>
      <c r="U129" s="227">
        <v>48</v>
      </c>
      <c r="V129" s="227">
        <v>45</v>
      </c>
      <c r="W129" s="229">
        <v>47</v>
      </c>
      <c r="X129" s="229">
        <v>49</v>
      </c>
      <c r="Y129" s="228">
        <v>49</v>
      </c>
      <c r="Z129" s="228">
        <v>50</v>
      </c>
      <c r="AA129" s="157">
        <f t="shared" si="53"/>
        <v>12623.263888888889</v>
      </c>
      <c r="AB129" s="157">
        <f t="shared" si="53"/>
        <v>13811.111111111111</v>
      </c>
      <c r="AC129" s="158">
        <f t="shared" si="53"/>
        <v>13457.44680851064</v>
      </c>
      <c r="AD129" s="158">
        <f t="shared" si="53"/>
        <v>14455.78231292517</v>
      </c>
      <c r="AE129" s="158">
        <f t="shared" ref="AE129:AF131" si="68">(AK129*1000000)/Y129/12</f>
        <v>14625.850340136056</v>
      </c>
      <c r="AF129" s="159">
        <f t="shared" si="68"/>
        <v>14666.666666666666</v>
      </c>
      <c r="AG129" s="238">
        <v>7.2709999999999999</v>
      </c>
      <c r="AH129" s="238">
        <v>7.4580000000000002</v>
      </c>
      <c r="AI129" s="248">
        <v>7.59</v>
      </c>
      <c r="AJ129" s="248">
        <v>8.5</v>
      </c>
      <c r="AK129" s="248">
        <v>8.6</v>
      </c>
      <c r="AL129" s="248">
        <v>8.8000000000000007</v>
      </c>
      <c r="AM129" s="3"/>
      <c r="AN129" s="3"/>
    </row>
    <row r="130" spans="1:40" ht="15.75">
      <c r="A130" s="97" t="s">
        <v>311</v>
      </c>
      <c r="B130" s="97" t="s">
        <v>312</v>
      </c>
      <c r="C130" s="227">
        <v>45.183999999999997</v>
      </c>
      <c r="D130" s="238">
        <v>66.94</v>
      </c>
      <c r="E130" s="253">
        <v>0</v>
      </c>
      <c r="F130" s="253">
        <v>0</v>
      </c>
      <c r="G130" s="253">
        <v>0</v>
      </c>
      <c r="H130" s="272">
        <v>0</v>
      </c>
      <c r="I130" s="227">
        <v>45.183999999999997</v>
      </c>
      <c r="J130" s="238">
        <v>66.94</v>
      </c>
      <c r="K130" s="272">
        <v>0</v>
      </c>
      <c r="L130" s="272">
        <v>0</v>
      </c>
      <c r="M130" s="272">
        <v>0</v>
      </c>
      <c r="N130" s="272">
        <v>0</v>
      </c>
      <c r="O130" s="238">
        <v>2.87</v>
      </c>
      <c r="P130" s="238">
        <v>0.54800000000000004</v>
      </c>
      <c r="Q130" s="272">
        <v>0</v>
      </c>
      <c r="R130" s="272">
        <v>0</v>
      </c>
      <c r="S130" s="272">
        <v>0</v>
      </c>
      <c r="T130" s="272">
        <v>0</v>
      </c>
      <c r="U130" s="227">
        <v>52</v>
      </c>
      <c r="V130" s="227">
        <v>46</v>
      </c>
      <c r="W130" s="229">
        <v>0</v>
      </c>
      <c r="X130" s="229">
        <v>0</v>
      </c>
      <c r="Y130" s="228">
        <v>0</v>
      </c>
      <c r="Z130" s="228">
        <v>0</v>
      </c>
      <c r="AA130" s="157">
        <v>0</v>
      </c>
      <c r="AB130" s="157">
        <f t="shared" si="53"/>
        <v>10896.739130434782</v>
      </c>
      <c r="AC130" s="158">
        <v>0</v>
      </c>
      <c r="AD130" s="158">
        <v>0</v>
      </c>
      <c r="AE130" s="158">
        <v>0</v>
      </c>
      <c r="AF130" s="159">
        <v>0</v>
      </c>
      <c r="AG130" s="238">
        <v>4.7389999999999999</v>
      </c>
      <c r="AH130" s="238">
        <v>6.0149999999999997</v>
      </c>
      <c r="AI130" s="253">
        <v>0</v>
      </c>
      <c r="AJ130" s="253">
        <v>0</v>
      </c>
      <c r="AK130" s="253">
        <v>0</v>
      </c>
      <c r="AL130" s="253">
        <v>0</v>
      </c>
      <c r="AM130" s="3"/>
      <c r="AN130" s="3"/>
    </row>
    <row r="131" spans="1:40" ht="15.75">
      <c r="A131" s="97" t="s">
        <v>342</v>
      </c>
      <c r="B131" s="97" t="s">
        <v>313</v>
      </c>
      <c r="C131" s="227">
        <v>24.370999999999999</v>
      </c>
      <c r="D131" s="227">
        <v>39.506</v>
      </c>
      <c r="E131" s="248">
        <v>42.62</v>
      </c>
      <c r="F131" s="248">
        <v>44.603000000000002</v>
      </c>
      <c r="G131" s="248">
        <v>47.427</v>
      </c>
      <c r="H131" s="237">
        <v>49.325000000000003</v>
      </c>
      <c r="I131" s="227">
        <v>24.370999999999999</v>
      </c>
      <c r="J131" s="227">
        <v>39.506</v>
      </c>
      <c r="K131" s="248">
        <v>42.62</v>
      </c>
      <c r="L131" s="237">
        <v>44.603000000000002</v>
      </c>
      <c r="M131" s="237">
        <v>47.427</v>
      </c>
      <c r="N131" s="237">
        <v>49.325000000000003</v>
      </c>
      <c r="O131" s="227">
        <v>1.732</v>
      </c>
      <c r="P131" s="227">
        <v>4.6829999999999998</v>
      </c>
      <c r="Q131" s="237">
        <v>1.133</v>
      </c>
      <c r="R131" s="237">
        <v>1.1539999999999999</v>
      </c>
      <c r="S131" s="237">
        <v>1.25</v>
      </c>
      <c r="T131" s="237">
        <v>1.3</v>
      </c>
      <c r="U131" s="227">
        <v>34</v>
      </c>
      <c r="V131" s="227">
        <v>24</v>
      </c>
      <c r="W131" s="229">
        <v>24</v>
      </c>
      <c r="X131" s="229">
        <v>24</v>
      </c>
      <c r="Y131" s="228">
        <v>24</v>
      </c>
      <c r="Z131" s="228">
        <v>24</v>
      </c>
      <c r="AA131" s="157">
        <f>AD133</f>
        <v>21296.296296296296</v>
      </c>
      <c r="AB131" s="157">
        <f t="shared" si="53"/>
        <v>11947.916666666666</v>
      </c>
      <c r="AC131" s="158">
        <f t="shared" si="53"/>
        <v>11798.611111111111</v>
      </c>
      <c r="AD131" s="158">
        <f t="shared" si="53"/>
        <v>11899.305555555555</v>
      </c>
      <c r="AE131" s="158">
        <f t="shared" si="68"/>
        <v>12000</v>
      </c>
      <c r="AF131" s="159">
        <f t="shared" si="68"/>
        <v>12000</v>
      </c>
      <c r="AG131" s="238">
        <v>3.59</v>
      </c>
      <c r="AH131" s="238">
        <v>3.4409999999999998</v>
      </c>
      <c r="AI131" s="248">
        <v>3.3980000000000001</v>
      </c>
      <c r="AJ131" s="248">
        <v>3.427</v>
      </c>
      <c r="AK131" s="248">
        <v>3.456</v>
      </c>
      <c r="AL131" s="248">
        <v>3.456</v>
      </c>
      <c r="AM131" s="3"/>
      <c r="AN131" s="3"/>
    </row>
    <row r="132" spans="1:40" ht="16.5" customHeight="1">
      <c r="A132" s="97" t="s">
        <v>281</v>
      </c>
      <c r="B132" s="97" t="s">
        <v>315</v>
      </c>
      <c r="C132" s="227">
        <v>0.49299999999999999</v>
      </c>
      <c r="D132" s="227">
        <v>0</v>
      </c>
      <c r="E132" s="253">
        <v>0</v>
      </c>
      <c r="F132" s="253">
        <v>0</v>
      </c>
      <c r="G132" s="253">
        <v>0</v>
      </c>
      <c r="H132" s="272">
        <v>0</v>
      </c>
      <c r="I132" s="227">
        <v>0.49299999999999999</v>
      </c>
      <c r="J132" s="227">
        <v>0</v>
      </c>
      <c r="K132" s="272">
        <v>0</v>
      </c>
      <c r="L132" s="272">
        <v>0</v>
      </c>
      <c r="M132" s="272">
        <v>0</v>
      </c>
      <c r="N132" s="272">
        <v>0</v>
      </c>
      <c r="O132" s="227">
        <v>0</v>
      </c>
      <c r="P132" s="227">
        <v>0</v>
      </c>
      <c r="Q132" s="228">
        <v>0</v>
      </c>
      <c r="R132" s="228">
        <v>0</v>
      </c>
      <c r="S132" s="228">
        <v>0</v>
      </c>
      <c r="T132" s="228">
        <v>0</v>
      </c>
      <c r="U132" s="227">
        <v>28</v>
      </c>
      <c r="V132" s="227">
        <v>30</v>
      </c>
      <c r="W132" s="229">
        <v>20</v>
      </c>
      <c r="X132" s="229">
        <v>20</v>
      </c>
      <c r="Y132" s="229">
        <v>20</v>
      </c>
      <c r="Z132" s="228">
        <v>20</v>
      </c>
      <c r="AA132" s="173">
        <f t="shared" si="53"/>
        <v>22985.11904761905</v>
      </c>
      <c r="AB132" s="173">
        <f t="shared" si="53"/>
        <v>24505.555555555558</v>
      </c>
      <c r="AC132" s="174">
        <f t="shared" si="53"/>
        <v>24508.333333333332</v>
      </c>
      <c r="AD132" s="174">
        <f t="shared" si="53"/>
        <v>24583.333333333332</v>
      </c>
      <c r="AE132" s="174">
        <f t="shared" ref="AE132:AF134" si="69">(AK132*1000000)/Y132/12</f>
        <v>24791.666666666668</v>
      </c>
      <c r="AF132" s="175">
        <f t="shared" si="69"/>
        <v>24958.333333333332</v>
      </c>
      <c r="AG132" s="227">
        <v>7.7229999999999999</v>
      </c>
      <c r="AH132" s="227">
        <v>8.8219999999999992</v>
      </c>
      <c r="AI132" s="248">
        <v>5.8819999999999997</v>
      </c>
      <c r="AJ132" s="248">
        <v>5.9</v>
      </c>
      <c r="AK132" s="248">
        <v>5.95</v>
      </c>
      <c r="AL132" s="248">
        <v>5.99</v>
      </c>
      <c r="AM132" s="3"/>
      <c r="AN132" s="3"/>
    </row>
    <row r="133" spans="1:40" ht="31.5">
      <c r="A133" s="97" t="s">
        <v>282</v>
      </c>
      <c r="B133" s="97" t="s">
        <v>310</v>
      </c>
      <c r="C133" s="238">
        <v>8.31</v>
      </c>
      <c r="D133" s="238">
        <v>9.1349999999999998</v>
      </c>
      <c r="E133" s="248">
        <v>9.5</v>
      </c>
      <c r="F133" s="248">
        <v>9.8000000000000007</v>
      </c>
      <c r="G133" s="248">
        <v>10</v>
      </c>
      <c r="H133" s="237">
        <v>11</v>
      </c>
      <c r="I133" s="227">
        <v>8.3079999999999998</v>
      </c>
      <c r="J133" s="227">
        <v>9.1259999999999994</v>
      </c>
      <c r="K133" s="237">
        <v>9.5</v>
      </c>
      <c r="L133" s="237">
        <v>9.8000000000000007</v>
      </c>
      <c r="M133" s="237">
        <v>10</v>
      </c>
      <c r="N133" s="237">
        <v>11</v>
      </c>
      <c r="O133" s="227">
        <v>0.29099999999999998</v>
      </c>
      <c r="P133" s="227">
        <v>0.38600000000000001</v>
      </c>
      <c r="Q133" s="237">
        <v>0.4</v>
      </c>
      <c r="R133" s="237">
        <v>0.45</v>
      </c>
      <c r="S133" s="237">
        <v>0.5</v>
      </c>
      <c r="T133" s="237">
        <v>0.6</v>
      </c>
      <c r="U133" s="227">
        <v>11</v>
      </c>
      <c r="V133" s="227">
        <v>9</v>
      </c>
      <c r="W133" s="229">
        <v>9</v>
      </c>
      <c r="X133" s="229">
        <v>9</v>
      </c>
      <c r="Y133" s="229">
        <v>9</v>
      </c>
      <c r="Z133" s="228">
        <v>9</v>
      </c>
      <c r="AA133" s="160">
        <f t="shared" si="53"/>
        <v>15560.606060606058</v>
      </c>
      <c r="AB133" s="157">
        <f t="shared" si="53"/>
        <v>19564.814814814814</v>
      </c>
      <c r="AC133" s="158">
        <f t="shared" si="53"/>
        <v>20370.370370370369</v>
      </c>
      <c r="AD133" s="158">
        <f t="shared" si="53"/>
        <v>21296.296296296296</v>
      </c>
      <c r="AE133" s="158">
        <f t="shared" si="69"/>
        <v>22222.222222222223</v>
      </c>
      <c r="AF133" s="159">
        <f t="shared" si="69"/>
        <v>23148.148148148146</v>
      </c>
      <c r="AG133" s="227">
        <v>2.0539999999999998</v>
      </c>
      <c r="AH133" s="227">
        <v>2.113</v>
      </c>
      <c r="AI133" s="248">
        <v>2.2000000000000002</v>
      </c>
      <c r="AJ133" s="248">
        <v>2.2999999999999998</v>
      </c>
      <c r="AK133" s="248">
        <v>2.4</v>
      </c>
      <c r="AL133" s="248">
        <v>2.5</v>
      </c>
      <c r="AM133" s="3"/>
      <c r="AN133" s="3"/>
    </row>
    <row r="134" spans="1:40" ht="15.75">
      <c r="A134" s="97" t="s">
        <v>283</v>
      </c>
      <c r="B134" s="97" t="s">
        <v>312</v>
      </c>
      <c r="C134" s="266">
        <v>12.038</v>
      </c>
      <c r="D134" s="266">
        <v>17.344999999999999</v>
      </c>
      <c r="E134" s="271">
        <v>35.308</v>
      </c>
      <c r="F134" s="271">
        <v>46.91</v>
      </c>
      <c r="G134" s="271">
        <v>82.441999999999993</v>
      </c>
      <c r="H134" s="267">
        <v>141.08600000000001</v>
      </c>
      <c r="I134" s="266">
        <v>12.038</v>
      </c>
      <c r="J134" s="266">
        <v>17.344999999999999</v>
      </c>
      <c r="K134" s="271">
        <v>35.308</v>
      </c>
      <c r="L134" s="267">
        <v>46.91</v>
      </c>
      <c r="M134" s="267">
        <v>82.441999999999993</v>
      </c>
      <c r="N134" s="267">
        <v>141.08600000000001</v>
      </c>
      <c r="O134" s="266">
        <v>2.2170000000000001</v>
      </c>
      <c r="P134" s="266">
        <v>0.13800000000000001</v>
      </c>
      <c r="Q134" s="267">
        <v>1.103</v>
      </c>
      <c r="R134" s="267">
        <v>3.55</v>
      </c>
      <c r="S134" s="267">
        <v>6.7919999999999998</v>
      </c>
      <c r="T134" s="267">
        <v>14.760999999999999</v>
      </c>
      <c r="U134" s="268">
        <v>35</v>
      </c>
      <c r="V134" s="268">
        <v>28</v>
      </c>
      <c r="W134" s="269">
        <v>36</v>
      </c>
      <c r="X134" s="269">
        <v>36</v>
      </c>
      <c r="Y134" s="269">
        <v>36</v>
      </c>
      <c r="Z134" s="270">
        <v>36</v>
      </c>
      <c r="AA134" s="157">
        <f t="shared" si="53"/>
        <v>5571.4285714285716</v>
      </c>
      <c r="AB134" s="157">
        <f t="shared" si="53"/>
        <v>10866.071428571429</v>
      </c>
      <c r="AC134" s="158">
        <f t="shared" si="53"/>
        <v>10865.740740740741</v>
      </c>
      <c r="AD134" s="158">
        <f t="shared" si="53"/>
        <v>10879.62962962963</v>
      </c>
      <c r="AE134" s="158">
        <f t="shared" si="69"/>
        <v>10995.37037037037</v>
      </c>
      <c r="AF134" s="159">
        <f t="shared" si="69"/>
        <v>11111.111111111111</v>
      </c>
      <c r="AG134" s="266">
        <v>2.34</v>
      </c>
      <c r="AH134" s="266">
        <v>3.6509999999999998</v>
      </c>
      <c r="AI134" s="269">
        <v>4.694</v>
      </c>
      <c r="AJ134" s="271">
        <v>4.7</v>
      </c>
      <c r="AK134" s="271">
        <v>4.75</v>
      </c>
      <c r="AL134" s="271">
        <v>4.8</v>
      </c>
      <c r="AM134" s="3"/>
      <c r="AN134" s="3"/>
    </row>
    <row r="135" spans="1:40" ht="15.75">
      <c r="A135" s="97" t="s">
        <v>369</v>
      </c>
      <c r="B135" s="97" t="s">
        <v>312</v>
      </c>
      <c r="C135" s="250">
        <v>0</v>
      </c>
      <c r="D135" s="266">
        <v>1.23</v>
      </c>
      <c r="E135" s="271">
        <v>6.26</v>
      </c>
      <c r="F135" s="251">
        <v>0</v>
      </c>
      <c r="G135" s="251">
        <v>0</v>
      </c>
      <c r="H135" s="359">
        <v>0</v>
      </c>
      <c r="I135" s="250">
        <v>0</v>
      </c>
      <c r="J135" s="266">
        <v>1.23</v>
      </c>
      <c r="K135" s="267">
        <v>6.26</v>
      </c>
      <c r="L135" s="359">
        <v>0</v>
      </c>
      <c r="M135" s="359">
        <v>0</v>
      </c>
      <c r="N135" s="359">
        <v>0</v>
      </c>
      <c r="O135" s="250">
        <v>0</v>
      </c>
      <c r="P135" s="266">
        <v>0.218</v>
      </c>
      <c r="Q135" s="359">
        <v>0</v>
      </c>
      <c r="R135" s="359">
        <v>0</v>
      </c>
      <c r="S135" s="359">
        <v>0</v>
      </c>
      <c r="T135" s="359">
        <v>0</v>
      </c>
      <c r="U135" s="268">
        <v>0</v>
      </c>
      <c r="V135" s="268">
        <v>4</v>
      </c>
      <c r="W135" s="269">
        <v>11</v>
      </c>
      <c r="X135" s="269">
        <v>0</v>
      </c>
      <c r="Y135" s="269">
        <v>0</v>
      </c>
      <c r="Z135" s="270">
        <v>0</v>
      </c>
      <c r="AA135" s="157">
        <v>0</v>
      </c>
      <c r="AB135" s="157">
        <f t="shared" si="53"/>
        <v>11333.333333333334</v>
      </c>
      <c r="AC135" s="158">
        <f t="shared" si="53"/>
        <v>13590.90909090909</v>
      </c>
      <c r="AD135" s="175">
        <v>0</v>
      </c>
      <c r="AE135" s="174">
        <v>0</v>
      </c>
      <c r="AF135" s="175">
        <v>0</v>
      </c>
      <c r="AG135" s="250">
        <v>0</v>
      </c>
      <c r="AH135" s="266">
        <v>0.54400000000000004</v>
      </c>
      <c r="AI135" s="271">
        <v>1.794</v>
      </c>
      <c r="AJ135" s="251">
        <v>0</v>
      </c>
      <c r="AK135" s="251">
        <v>0</v>
      </c>
      <c r="AL135" s="251">
        <v>0</v>
      </c>
      <c r="AM135" s="3"/>
      <c r="AN135" s="3"/>
    </row>
    <row r="136" spans="1:40" ht="15.75">
      <c r="A136" s="28" t="s">
        <v>345</v>
      </c>
      <c r="B136" s="99" t="s">
        <v>316</v>
      </c>
      <c r="C136" s="230">
        <v>34.377000000000002</v>
      </c>
      <c r="D136" s="230">
        <v>46.655000000000001</v>
      </c>
      <c r="E136" s="377">
        <v>0</v>
      </c>
      <c r="F136" s="377">
        <v>0</v>
      </c>
      <c r="G136" s="377">
        <v>0</v>
      </c>
      <c r="H136" s="376">
        <v>0</v>
      </c>
      <c r="I136" s="230">
        <v>34.377000000000002</v>
      </c>
      <c r="J136" s="230">
        <v>46.655000000000001</v>
      </c>
      <c r="K136" s="376">
        <v>0</v>
      </c>
      <c r="L136" s="376">
        <v>0</v>
      </c>
      <c r="M136" s="376">
        <v>0</v>
      </c>
      <c r="N136" s="376">
        <v>0</v>
      </c>
      <c r="O136" s="256">
        <v>0.13700000000000001</v>
      </c>
      <c r="P136" s="256">
        <v>0.16700000000000001</v>
      </c>
      <c r="Q136" s="231">
        <v>0</v>
      </c>
      <c r="R136" s="231">
        <v>0</v>
      </c>
      <c r="S136" s="231">
        <v>0</v>
      </c>
      <c r="T136" s="231">
        <v>0</v>
      </c>
      <c r="U136" s="230">
        <v>4</v>
      </c>
      <c r="V136" s="230">
        <v>4</v>
      </c>
      <c r="W136" s="232">
        <v>0</v>
      </c>
      <c r="X136" s="232">
        <v>0</v>
      </c>
      <c r="Y136" s="231">
        <v>0</v>
      </c>
      <c r="Z136" s="231">
        <v>0</v>
      </c>
      <c r="AA136" s="157">
        <f t="shared" si="53"/>
        <v>4500</v>
      </c>
      <c r="AB136" s="190">
        <f t="shared" si="53"/>
        <v>9291.6666666666661</v>
      </c>
      <c r="AC136" s="178">
        <v>0</v>
      </c>
      <c r="AD136" s="178">
        <v>0</v>
      </c>
      <c r="AE136" s="178">
        <v>0</v>
      </c>
      <c r="AF136" s="179">
        <v>0</v>
      </c>
      <c r="AG136" s="256">
        <v>0.216</v>
      </c>
      <c r="AH136" s="256">
        <v>0.44600000000000001</v>
      </c>
      <c r="AI136" s="377">
        <v>0</v>
      </c>
      <c r="AJ136" s="377">
        <v>0</v>
      </c>
      <c r="AK136" s="377">
        <v>0</v>
      </c>
      <c r="AL136" s="377">
        <v>0</v>
      </c>
      <c r="AM136" s="3"/>
      <c r="AN136" s="3"/>
    </row>
    <row r="137" spans="1:40" ht="15.75">
      <c r="A137" s="103" t="s">
        <v>11</v>
      </c>
      <c r="B137" s="210"/>
      <c r="C137" s="285">
        <f>C139+C140</f>
        <v>8.0229999999999997</v>
      </c>
      <c r="D137" s="285">
        <f t="shared" ref="D137:Z137" si="70">D139+D140</f>
        <v>3.2789999999999999</v>
      </c>
      <c r="E137" s="286">
        <f t="shared" si="70"/>
        <v>3.6</v>
      </c>
      <c r="F137" s="286">
        <f t="shared" si="70"/>
        <v>3.7</v>
      </c>
      <c r="G137" s="286">
        <f t="shared" si="70"/>
        <v>3.9</v>
      </c>
      <c r="H137" s="286">
        <f t="shared" si="70"/>
        <v>4</v>
      </c>
      <c r="I137" s="285">
        <f t="shared" si="70"/>
        <v>8.0229999999999997</v>
      </c>
      <c r="J137" s="337">
        <f t="shared" si="70"/>
        <v>3.2789999999999999</v>
      </c>
      <c r="K137" s="358">
        <f t="shared" si="70"/>
        <v>3.6</v>
      </c>
      <c r="L137" s="358">
        <f t="shared" si="70"/>
        <v>3.7</v>
      </c>
      <c r="M137" s="358">
        <f t="shared" si="70"/>
        <v>3.9</v>
      </c>
      <c r="N137" s="358">
        <f t="shared" si="70"/>
        <v>4</v>
      </c>
      <c r="O137" s="332">
        <f t="shared" si="70"/>
        <v>0</v>
      </c>
      <c r="P137" s="332">
        <f t="shared" si="70"/>
        <v>0</v>
      </c>
      <c r="Q137" s="332">
        <f t="shared" si="70"/>
        <v>0</v>
      </c>
      <c r="R137" s="332">
        <f t="shared" si="70"/>
        <v>0</v>
      </c>
      <c r="S137" s="332">
        <f t="shared" si="70"/>
        <v>0</v>
      </c>
      <c r="T137" s="332">
        <f t="shared" si="70"/>
        <v>0</v>
      </c>
      <c r="U137" s="337">
        <f t="shared" si="70"/>
        <v>21</v>
      </c>
      <c r="V137" s="332">
        <f t="shared" si="70"/>
        <v>17</v>
      </c>
      <c r="W137" s="332">
        <f t="shared" si="70"/>
        <v>2</v>
      </c>
      <c r="X137" s="332">
        <f t="shared" si="70"/>
        <v>2</v>
      </c>
      <c r="Y137" s="332">
        <f t="shared" si="70"/>
        <v>2</v>
      </c>
      <c r="Z137" s="285">
        <f t="shared" si="70"/>
        <v>2</v>
      </c>
      <c r="AA137" s="137">
        <f>(AG137*1000000)/U137/12</f>
        <v>13067.460317460318</v>
      </c>
      <c r="AB137" s="137">
        <f t="shared" si="53"/>
        <v>9799.0196078431381</v>
      </c>
      <c r="AC137" s="138">
        <f t="shared" si="53"/>
        <v>9166.6666666666661</v>
      </c>
      <c r="AD137" s="138">
        <f t="shared" si="53"/>
        <v>10000</v>
      </c>
      <c r="AE137" s="138">
        <f>(AK137*1000000)/Y137/12</f>
        <v>10416.666666666666</v>
      </c>
      <c r="AF137" s="206">
        <f>(AL137*1000000)/Z137/12</f>
        <v>10833.333333333334</v>
      </c>
      <c r="AG137" s="286">
        <f>AG139+AG140</f>
        <v>3.2930000000000001</v>
      </c>
      <c r="AH137" s="286">
        <f t="shared" ref="AH137:AL137" si="71">AH139+AH140</f>
        <v>1.9990000000000001</v>
      </c>
      <c r="AI137" s="286">
        <f t="shared" si="71"/>
        <v>0.22</v>
      </c>
      <c r="AJ137" s="286">
        <f t="shared" si="71"/>
        <v>0.24</v>
      </c>
      <c r="AK137" s="286">
        <f t="shared" si="71"/>
        <v>0.25</v>
      </c>
      <c r="AL137" s="286">
        <f t="shared" si="71"/>
        <v>0.26</v>
      </c>
      <c r="AM137" s="3"/>
      <c r="AN137" s="3"/>
    </row>
    <row r="138" spans="1:40" ht="15.75">
      <c r="A138" s="105" t="s">
        <v>97</v>
      </c>
      <c r="B138" s="211"/>
      <c r="C138" s="227"/>
      <c r="D138" s="226"/>
      <c r="E138" s="287"/>
      <c r="F138" s="287"/>
      <c r="G138" s="287"/>
      <c r="H138" s="287"/>
      <c r="I138" s="227"/>
      <c r="J138" s="222"/>
      <c r="K138" s="224"/>
      <c r="L138" s="288"/>
      <c r="M138" s="288"/>
      <c r="N138" s="288"/>
      <c r="O138" s="222"/>
      <c r="P138" s="289"/>
      <c r="Q138" s="288"/>
      <c r="R138" s="288"/>
      <c r="S138" s="288"/>
      <c r="T138" s="288"/>
      <c r="U138" s="222"/>
      <c r="V138" s="222"/>
      <c r="W138" s="225"/>
      <c r="X138" s="290"/>
      <c r="Y138" s="290"/>
      <c r="Z138" s="228"/>
      <c r="AA138" s="160"/>
      <c r="AB138" s="142"/>
      <c r="AC138" s="158"/>
      <c r="AD138" s="158"/>
      <c r="AE138" s="158"/>
      <c r="AF138" s="159"/>
      <c r="AG138" s="291"/>
      <c r="AH138" s="238"/>
      <c r="AI138" s="274"/>
      <c r="AJ138" s="274"/>
      <c r="AK138" s="274"/>
      <c r="AL138" s="248"/>
      <c r="AM138" s="3"/>
      <c r="AN138" s="3"/>
    </row>
    <row r="139" spans="1:40" ht="15.75">
      <c r="A139" s="97" t="s">
        <v>284</v>
      </c>
      <c r="B139" s="97" t="s">
        <v>310</v>
      </c>
      <c r="C139" s="226">
        <v>0</v>
      </c>
      <c r="D139" s="226">
        <v>0</v>
      </c>
      <c r="E139" s="396">
        <v>0</v>
      </c>
      <c r="F139" s="287">
        <v>0</v>
      </c>
      <c r="G139" s="287">
        <v>0</v>
      </c>
      <c r="H139" s="287">
        <v>0</v>
      </c>
      <c r="I139" s="226">
        <v>0</v>
      </c>
      <c r="J139" s="226">
        <v>0</v>
      </c>
      <c r="K139" s="287">
        <v>0</v>
      </c>
      <c r="L139" s="287">
        <v>0</v>
      </c>
      <c r="M139" s="287">
        <v>0</v>
      </c>
      <c r="N139" s="287">
        <v>0</v>
      </c>
      <c r="O139" s="226">
        <v>0</v>
      </c>
      <c r="P139" s="292">
        <v>0</v>
      </c>
      <c r="Q139" s="287">
        <v>0</v>
      </c>
      <c r="R139" s="287">
        <v>0</v>
      </c>
      <c r="S139" s="287">
        <v>0</v>
      </c>
      <c r="T139" s="287">
        <v>0</v>
      </c>
      <c r="U139" s="226">
        <v>19</v>
      </c>
      <c r="V139" s="226">
        <v>15</v>
      </c>
      <c r="W139" s="396">
        <v>0</v>
      </c>
      <c r="X139" s="396">
        <v>0</v>
      </c>
      <c r="Y139" s="396">
        <v>0</v>
      </c>
      <c r="Z139" s="228">
        <v>0</v>
      </c>
      <c r="AA139" s="160">
        <f t="shared" si="53"/>
        <v>13614.035087719298</v>
      </c>
      <c r="AB139" s="160">
        <f t="shared" si="53"/>
        <v>10000</v>
      </c>
      <c r="AC139" s="174">
        <v>0</v>
      </c>
      <c r="AD139" s="174">
        <v>0</v>
      </c>
      <c r="AE139" s="174">
        <v>0</v>
      </c>
      <c r="AF139" s="175">
        <v>0</v>
      </c>
      <c r="AG139" s="238">
        <v>3.1040000000000001</v>
      </c>
      <c r="AH139" s="238">
        <v>1.8</v>
      </c>
      <c r="AI139" s="373">
        <v>0</v>
      </c>
      <c r="AJ139" s="373">
        <v>0</v>
      </c>
      <c r="AK139" s="253">
        <v>0</v>
      </c>
      <c r="AL139" s="253">
        <v>0</v>
      </c>
      <c r="AM139" s="3"/>
      <c r="AN139" s="3"/>
    </row>
    <row r="140" spans="1:40" ht="15.75">
      <c r="A140" s="28" t="s">
        <v>330</v>
      </c>
      <c r="B140" s="218" t="s">
        <v>310</v>
      </c>
      <c r="C140" s="257">
        <v>8.0229999999999997</v>
      </c>
      <c r="D140" s="257">
        <v>3.2789999999999999</v>
      </c>
      <c r="E140" s="296">
        <v>3.6</v>
      </c>
      <c r="F140" s="336">
        <v>3.7</v>
      </c>
      <c r="G140" s="336">
        <v>3.9</v>
      </c>
      <c r="H140" s="336">
        <v>4</v>
      </c>
      <c r="I140" s="257">
        <v>8.0229999999999997</v>
      </c>
      <c r="J140" s="257">
        <v>3.2789999999999999</v>
      </c>
      <c r="K140" s="336">
        <v>3.6</v>
      </c>
      <c r="L140" s="336">
        <v>3.7</v>
      </c>
      <c r="M140" s="336">
        <v>3.9</v>
      </c>
      <c r="N140" s="336">
        <v>4</v>
      </c>
      <c r="O140" s="257">
        <v>0</v>
      </c>
      <c r="P140" s="305">
        <v>0</v>
      </c>
      <c r="Q140" s="231">
        <v>0</v>
      </c>
      <c r="R140" s="293">
        <v>0</v>
      </c>
      <c r="S140" s="293">
        <v>0</v>
      </c>
      <c r="T140" s="293">
        <v>0</v>
      </c>
      <c r="U140" s="257">
        <v>2</v>
      </c>
      <c r="V140" s="257">
        <v>2</v>
      </c>
      <c r="W140" s="295">
        <v>2</v>
      </c>
      <c r="X140" s="295">
        <v>2</v>
      </c>
      <c r="Y140" s="295">
        <v>2</v>
      </c>
      <c r="Z140" s="231">
        <v>2</v>
      </c>
      <c r="AA140" s="207">
        <v>0</v>
      </c>
      <c r="AB140" s="190">
        <f t="shared" si="53"/>
        <v>8291.6666666666661</v>
      </c>
      <c r="AC140" s="174">
        <f t="shared" si="53"/>
        <v>9166.6666666666661</v>
      </c>
      <c r="AD140" s="174">
        <f t="shared" si="53"/>
        <v>10000</v>
      </c>
      <c r="AE140" s="174">
        <f t="shared" ref="AE140:AF141" si="72">(AK140*1000000)/Y140/12</f>
        <v>10416.666666666666</v>
      </c>
      <c r="AF140" s="175">
        <f t="shared" si="72"/>
        <v>10833.333333333334</v>
      </c>
      <c r="AG140" s="294">
        <v>0.189</v>
      </c>
      <c r="AH140" s="294">
        <v>0.19900000000000001</v>
      </c>
      <c r="AI140" s="296">
        <v>0.22</v>
      </c>
      <c r="AJ140" s="296">
        <v>0.24</v>
      </c>
      <c r="AK140" s="258">
        <v>0.25</v>
      </c>
      <c r="AL140" s="258">
        <v>0.26</v>
      </c>
      <c r="AM140" s="3"/>
      <c r="AN140" s="3"/>
    </row>
    <row r="141" spans="1:40" ht="15.75">
      <c r="A141" s="103" t="s">
        <v>14</v>
      </c>
      <c r="B141" s="210"/>
      <c r="C141" s="233">
        <f>C143+C144+C145+C146+C147+C148+C149+C150+C151+C152+C153+C154+C155+C156+C157+C158+C159+C160+C161+C162+C163+C164+C165+C166+C167+C168+C169+C170+C171+C172+C173+C174+C175</f>
        <v>82.748000000000005</v>
      </c>
      <c r="D141" s="233">
        <f t="shared" ref="D141:T141" si="73">D143+D144+D145+D146+D147+D148+D149+D150+D151+D152+D153+D154+D155+D156+D157+D158+D159+D160+D161+D162+D163+D164+D165+D166+D167+D168+D169+D170+D171+D172+D173+D174+D175</f>
        <v>92.168000000000006</v>
      </c>
      <c r="E141" s="233">
        <f t="shared" si="73"/>
        <v>65.745999999999995</v>
      </c>
      <c r="F141" s="233">
        <f t="shared" si="73"/>
        <v>67.816000000000017</v>
      </c>
      <c r="G141" s="233">
        <f t="shared" si="73"/>
        <v>71.491</v>
      </c>
      <c r="H141" s="233">
        <f t="shared" si="73"/>
        <v>73.835000000000008</v>
      </c>
      <c r="I141" s="233">
        <f t="shared" si="73"/>
        <v>82.748000000000005</v>
      </c>
      <c r="J141" s="233">
        <f t="shared" si="73"/>
        <v>92.168000000000006</v>
      </c>
      <c r="K141" s="233">
        <f t="shared" si="73"/>
        <v>65.745999999999995</v>
      </c>
      <c r="L141" s="233">
        <f t="shared" si="73"/>
        <v>67.816000000000017</v>
      </c>
      <c r="M141" s="233">
        <f t="shared" si="73"/>
        <v>71.491</v>
      </c>
      <c r="N141" s="233">
        <f t="shared" si="73"/>
        <v>73.835000000000008</v>
      </c>
      <c r="O141" s="233">
        <f t="shared" si="73"/>
        <v>3.7770000000000006</v>
      </c>
      <c r="P141" s="233">
        <f t="shared" si="73"/>
        <v>7.3529999999999998</v>
      </c>
      <c r="Q141" s="233">
        <f t="shared" si="73"/>
        <v>7.5980000000000008</v>
      </c>
      <c r="R141" s="233">
        <f t="shared" si="73"/>
        <v>8.3089999999999993</v>
      </c>
      <c r="S141" s="233">
        <f t="shared" si="73"/>
        <v>8.7410000000000014</v>
      </c>
      <c r="T141" s="233">
        <f t="shared" si="73"/>
        <v>9.1010000000000009</v>
      </c>
      <c r="U141" s="153">
        <f>U143+U144+U145+U146+U147+U148+U149+U150+U151+U152+U153+U154+U155+U156+U157+U158+U159+U160+U161+U162+U163+U164+U165+U166+U167+U168+U169+U170+U171+U172+U173+U174+U175</f>
        <v>136</v>
      </c>
      <c r="V141" s="153">
        <f t="shared" ref="V141:Z141" si="74">V143+V144+V145+V146+V147+V148+V149+V150+V151+V152+V153+V154+V155+V156+V157+V158+V159+V160+V161+V162+V163+V164+V165+V166+V167+V168+V169+V170+V171+V172+V173+V174+V175</f>
        <v>119</v>
      </c>
      <c r="W141" s="153">
        <f t="shared" si="74"/>
        <v>82</v>
      </c>
      <c r="X141" s="153">
        <f t="shared" si="74"/>
        <v>84</v>
      </c>
      <c r="Y141" s="153">
        <f t="shared" si="74"/>
        <v>87</v>
      </c>
      <c r="Z141" s="153">
        <f t="shared" si="74"/>
        <v>87</v>
      </c>
      <c r="AA141" s="137">
        <f t="shared" si="53"/>
        <v>13895.220588235299</v>
      </c>
      <c r="AB141" s="202">
        <f t="shared" si="53"/>
        <v>6057.4229691876744</v>
      </c>
      <c r="AC141" s="154">
        <f t="shared" si="53"/>
        <v>6162.6016260162605</v>
      </c>
      <c r="AD141" s="154">
        <f>(AJ141*1000000)/X141/12</f>
        <v>6314.4841269841263</v>
      </c>
      <c r="AE141" s="154">
        <f t="shared" si="72"/>
        <v>6780.651340996169</v>
      </c>
      <c r="AF141" s="137">
        <f t="shared" si="72"/>
        <v>7107.2796934865883</v>
      </c>
      <c r="AG141" s="233">
        <f>AG143+AG144+AG145+AG146+AG147+AG148+AG149+AG150+AG151+AG152+AG153+AG154+AG155+AG156+AG157+AG158+AG159+AG160+AG161+AG162+AG163+AG164+AG165+AG166+AG167+AG168+AG175</f>
        <v>22.677000000000007</v>
      </c>
      <c r="AH141" s="233">
        <f t="shared" ref="AH141:AL141" si="75">AH143+AH144+AH145+AH146+AH147+AH148+AH149+AH150+AH151+AH152+AH153+AH154+AH155+AH156+AH157+AH158+AH159+AH160+AH161+AH162+AH163+AH164+AH165+AH166+AH167+AH168+AH175</f>
        <v>8.6499999999999986</v>
      </c>
      <c r="AI141" s="233">
        <f t="shared" si="75"/>
        <v>6.0640000000000001</v>
      </c>
      <c r="AJ141" s="233">
        <f t="shared" si="75"/>
        <v>6.3649999999999993</v>
      </c>
      <c r="AK141" s="233">
        <f t="shared" si="75"/>
        <v>7.0789999999999997</v>
      </c>
      <c r="AL141" s="233">
        <f t="shared" si="75"/>
        <v>7.419999999999999</v>
      </c>
      <c r="AM141" s="3"/>
      <c r="AN141" s="3"/>
    </row>
    <row r="142" spans="1:40" ht="15.75">
      <c r="A142" s="105" t="s">
        <v>97</v>
      </c>
      <c r="B142" s="211"/>
      <c r="C142" s="226"/>
      <c r="D142" s="227"/>
      <c r="E142" s="228"/>
      <c r="F142" s="228"/>
      <c r="G142" s="228"/>
      <c r="H142" s="228"/>
      <c r="I142" s="227"/>
      <c r="J142" s="227"/>
      <c r="K142" s="228"/>
      <c r="L142" s="228"/>
      <c r="M142" s="228"/>
      <c r="N142" s="228"/>
      <c r="O142" s="227"/>
      <c r="P142" s="227"/>
      <c r="Q142" s="228"/>
      <c r="R142" s="228"/>
      <c r="S142" s="228"/>
      <c r="T142" s="228"/>
      <c r="U142" s="227"/>
      <c r="V142" s="227"/>
      <c r="W142" s="229"/>
      <c r="X142" s="229"/>
      <c r="Y142" s="229"/>
      <c r="Z142" s="273"/>
      <c r="AA142" s="143"/>
      <c r="AB142" s="202"/>
      <c r="AC142" s="202"/>
      <c r="AD142" s="202"/>
      <c r="AE142" s="202"/>
      <c r="AF142" s="203"/>
      <c r="AG142" s="226"/>
      <c r="AH142" s="227"/>
      <c r="AI142" s="229"/>
      <c r="AJ142" s="229"/>
      <c r="AK142" s="229"/>
      <c r="AL142" s="229"/>
      <c r="AM142" s="3"/>
      <c r="AN142" s="3"/>
    </row>
    <row r="143" spans="1:40" ht="15.75">
      <c r="A143" s="97" t="s">
        <v>285</v>
      </c>
      <c r="B143" s="97" t="s">
        <v>310</v>
      </c>
      <c r="C143" s="227">
        <v>1.3919999999999999</v>
      </c>
      <c r="D143" s="227">
        <v>1.431</v>
      </c>
      <c r="E143" s="248">
        <v>1.496</v>
      </c>
      <c r="F143" s="237">
        <v>1.5409999999999999</v>
      </c>
      <c r="G143" s="237">
        <v>1.556</v>
      </c>
      <c r="H143" s="237">
        <v>1.57</v>
      </c>
      <c r="I143" s="227">
        <v>1.3919999999999999</v>
      </c>
      <c r="J143" s="227">
        <v>1.431</v>
      </c>
      <c r="K143" s="237">
        <v>1.496</v>
      </c>
      <c r="L143" s="237">
        <v>1.5409999999999999</v>
      </c>
      <c r="M143" s="237">
        <v>1.556</v>
      </c>
      <c r="N143" s="237">
        <v>1.57</v>
      </c>
      <c r="O143" s="227">
        <v>0.42099999999999999</v>
      </c>
      <c r="P143" s="227">
        <v>0.41699999999999998</v>
      </c>
      <c r="Q143" s="237">
        <v>0.45500000000000002</v>
      </c>
      <c r="R143" s="237">
        <v>0.46899999999999997</v>
      </c>
      <c r="S143" s="237">
        <v>0.47399999999999998</v>
      </c>
      <c r="T143" s="237">
        <v>0.48699999999999999</v>
      </c>
      <c r="U143" s="227">
        <v>3</v>
      </c>
      <c r="V143" s="227">
        <v>3</v>
      </c>
      <c r="W143" s="229">
        <v>3</v>
      </c>
      <c r="X143" s="229">
        <v>3</v>
      </c>
      <c r="Y143" s="228">
        <v>3</v>
      </c>
      <c r="Z143" s="228">
        <v>3</v>
      </c>
      <c r="AA143" s="157">
        <f t="shared" ref="AA143:AF149" si="76">(AG143*1000000)/U143/12</f>
        <v>5250</v>
      </c>
      <c r="AB143" s="157">
        <f t="shared" si="76"/>
        <v>6611.1111111111104</v>
      </c>
      <c r="AC143" s="158">
        <f t="shared" si="76"/>
        <v>6666.666666666667</v>
      </c>
      <c r="AD143" s="158">
        <f t="shared" si="76"/>
        <v>6944.4444444444443</v>
      </c>
      <c r="AE143" s="158">
        <f t="shared" si="76"/>
        <v>7222.2222222222226</v>
      </c>
      <c r="AF143" s="159">
        <f t="shared" si="76"/>
        <v>7500</v>
      </c>
      <c r="AG143" s="227">
        <v>0.189</v>
      </c>
      <c r="AH143" s="227">
        <v>0.23799999999999999</v>
      </c>
      <c r="AI143" s="248">
        <v>0.24</v>
      </c>
      <c r="AJ143" s="248">
        <v>0.25</v>
      </c>
      <c r="AK143" s="248">
        <v>0.26</v>
      </c>
      <c r="AL143" s="248">
        <v>0.27</v>
      </c>
      <c r="AM143" s="3"/>
      <c r="AN143" s="3"/>
    </row>
    <row r="144" spans="1:40" ht="15.75">
      <c r="A144" s="97" t="s">
        <v>286</v>
      </c>
      <c r="B144" s="97" t="s">
        <v>310</v>
      </c>
      <c r="C144" s="238">
        <v>0.64</v>
      </c>
      <c r="D144" s="238">
        <v>0.32700000000000001</v>
      </c>
      <c r="E144" s="248">
        <v>0.25</v>
      </c>
      <c r="F144" s="248">
        <v>0.27500000000000002</v>
      </c>
      <c r="G144" s="248">
        <v>0.28000000000000003</v>
      </c>
      <c r="H144" s="237">
        <v>0.28999999999999998</v>
      </c>
      <c r="I144" s="238">
        <v>0.64</v>
      </c>
      <c r="J144" s="238">
        <v>0.32700000000000001</v>
      </c>
      <c r="K144" s="248">
        <v>0.25</v>
      </c>
      <c r="L144" s="248">
        <v>0.27500000000000002</v>
      </c>
      <c r="M144" s="248">
        <v>0.28000000000000003</v>
      </c>
      <c r="N144" s="237">
        <v>0.28999999999999998</v>
      </c>
      <c r="O144" s="227">
        <v>1.0999999999999999E-2</v>
      </c>
      <c r="P144" s="227">
        <v>2E-3</v>
      </c>
      <c r="Q144" s="228">
        <v>8.0000000000000002E-3</v>
      </c>
      <c r="R144" s="237">
        <v>0.01</v>
      </c>
      <c r="S144" s="228">
        <v>1.2E-2</v>
      </c>
      <c r="T144" s="228">
        <v>1.4E-2</v>
      </c>
      <c r="U144" s="227">
        <v>2</v>
      </c>
      <c r="V144" s="227">
        <v>1</v>
      </c>
      <c r="W144" s="229">
        <v>1</v>
      </c>
      <c r="X144" s="229">
        <v>1</v>
      </c>
      <c r="Y144" s="228">
        <v>1</v>
      </c>
      <c r="Z144" s="228">
        <v>1</v>
      </c>
      <c r="AA144" s="157">
        <f t="shared" si="76"/>
        <v>5000</v>
      </c>
      <c r="AB144" s="157">
        <f t="shared" si="76"/>
        <v>4000</v>
      </c>
      <c r="AC144" s="158">
        <f t="shared" si="76"/>
        <v>4000</v>
      </c>
      <c r="AD144" s="158">
        <f t="shared" si="76"/>
        <v>4000</v>
      </c>
      <c r="AE144" s="158">
        <f t="shared" si="76"/>
        <v>4000</v>
      </c>
      <c r="AF144" s="159">
        <f t="shared" si="76"/>
        <v>4000</v>
      </c>
      <c r="AG144" s="238">
        <v>0.12</v>
      </c>
      <c r="AH144" s="238">
        <v>4.8000000000000001E-2</v>
      </c>
      <c r="AI144" s="248">
        <v>4.8000000000000001E-2</v>
      </c>
      <c r="AJ144" s="333">
        <v>4.8000000000000001E-2</v>
      </c>
      <c r="AK144" s="248">
        <v>4.8000000000000001E-2</v>
      </c>
      <c r="AL144" s="248">
        <v>4.8000000000000001E-2</v>
      </c>
      <c r="AM144" s="3"/>
      <c r="AN144" s="3"/>
    </row>
    <row r="145" spans="1:40" ht="15.75">
      <c r="A145" s="97" t="s">
        <v>287</v>
      </c>
      <c r="B145" s="97" t="s">
        <v>310</v>
      </c>
      <c r="C145" s="238">
        <v>9.8000000000000007</v>
      </c>
      <c r="D145" s="238">
        <v>10.25</v>
      </c>
      <c r="E145" s="248">
        <v>13</v>
      </c>
      <c r="F145" s="237">
        <v>14.01</v>
      </c>
      <c r="G145" s="237">
        <v>14.1</v>
      </c>
      <c r="H145" s="237">
        <v>14.15</v>
      </c>
      <c r="I145" s="238">
        <v>9.8000000000000007</v>
      </c>
      <c r="J145" s="238">
        <v>10.25</v>
      </c>
      <c r="K145" s="237">
        <v>13</v>
      </c>
      <c r="L145" s="237">
        <v>14.01</v>
      </c>
      <c r="M145" s="237">
        <v>14.1</v>
      </c>
      <c r="N145" s="237">
        <v>14.15</v>
      </c>
      <c r="O145" s="238">
        <v>0.41</v>
      </c>
      <c r="P145" s="238">
        <v>0.35</v>
      </c>
      <c r="Q145" s="237">
        <v>0.41</v>
      </c>
      <c r="R145" s="237">
        <v>0.42</v>
      </c>
      <c r="S145" s="335">
        <v>0.46</v>
      </c>
      <c r="T145" s="335">
        <v>0.46500000000000002</v>
      </c>
      <c r="U145" s="227">
        <v>17</v>
      </c>
      <c r="V145" s="227">
        <v>14</v>
      </c>
      <c r="W145" s="229">
        <v>6</v>
      </c>
      <c r="X145" s="229">
        <v>6</v>
      </c>
      <c r="Y145" s="228">
        <v>6</v>
      </c>
      <c r="Z145" s="228">
        <v>6</v>
      </c>
      <c r="AA145" s="168">
        <f t="shared" si="76"/>
        <v>7156.8627450980393</v>
      </c>
      <c r="AB145" s="168">
        <f t="shared" si="76"/>
        <v>8958.3333333333339</v>
      </c>
      <c r="AC145" s="169">
        <f t="shared" si="76"/>
        <v>10833.333333333334</v>
      </c>
      <c r="AD145" s="169">
        <f t="shared" si="76"/>
        <v>10902.777777777777</v>
      </c>
      <c r="AE145" s="169">
        <f t="shared" si="76"/>
        <v>10972.222222222221</v>
      </c>
      <c r="AF145" s="175">
        <f t="shared" si="76"/>
        <v>11111.111111111111</v>
      </c>
      <c r="AG145" s="238">
        <v>1.46</v>
      </c>
      <c r="AH145" s="238">
        <v>1.5049999999999999</v>
      </c>
      <c r="AI145" s="248">
        <v>0.78</v>
      </c>
      <c r="AJ145" s="248">
        <v>0.78500000000000003</v>
      </c>
      <c r="AK145" s="248">
        <v>0.79</v>
      </c>
      <c r="AL145" s="248">
        <v>0.8</v>
      </c>
      <c r="AM145" s="3"/>
      <c r="AN145" s="3"/>
    </row>
    <row r="146" spans="1:40" ht="15.75">
      <c r="A146" s="186" t="s">
        <v>288</v>
      </c>
      <c r="B146" s="97" t="s">
        <v>314</v>
      </c>
      <c r="C146" s="238">
        <v>3.34</v>
      </c>
      <c r="D146" s="238">
        <v>2.617</v>
      </c>
      <c r="E146" s="248">
        <v>2.5</v>
      </c>
      <c r="F146" s="237">
        <v>2.5499999999999998</v>
      </c>
      <c r="G146" s="237">
        <v>2.6</v>
      </c>
      <c r="H146" s="237">
        <v>2.65</v>
      </c>
      <c r="I146" s="238">
        <v>3.34</v>
      </c>
      <c r="J146" s="238">
        <v>2.617</v>
      </c>
      <c r="K146" s="237">
        <v>2.5</v>
      </c>
      <c r="L146" s="237">
        <v>2.5499999999999998</v>
      </c>
      <c r="M146" s="237">
        <v>2.6</v>
      </c>
      <c r="N146" s="237">
        <v>2.65</v>
      </c>
      <c r="O146" s="227">
        <v>2.7E-2</v>
      </c>
      <c r="P146" s="227">
        <v>1E-3</v>
      </c>
      <c r="Q146" s="237">
        <v>1.4999999999999999E-2</v>
      </c>
      <c r="R146" s="237">
        <v>0.02</v>
      </c>
      <c r="S146" s="237">
        <v>2.5000000000000001E-2</v>
      </c>
      <c r="T146" s="237">
        <v>0.03</v>
      </c>
      <c r="U146" s="227">
        <v>3</v>
      </c>
      <c r="V146" s="227">
        <v>3</v>
      </c>
      <c r="W146" s="229">
        <v>3</v>
      </c>
      <c r="X146" s="229">
        <v>3</v>
      </c>
      <c r="Y146" s="228">
        <v>3</v>
      </c>
      <c r="Z146" s="228">
        <v>3</v>
      </c>
      <c r="AA146" s="173">
        <f t="shared" si="76"/>
        <v>8277.7777777777774</v>
      </c>
      <c r="AB146" s="173">
        <f t="shared" si="76"/>
        <v>10638.888888888889</v>
      </c>
      <c r="AC146" s="174">
        <f t="shared" si="76"/>
        <v>10972.222222222221</v>
      </c>
      <c r="AD146" s="174">
        <f t="shared" si="76"/>
        <v>11111.111111111111</v>
      </c>
      <c r="AE146" s="174">
        <f t="shared" si="76"/>
        <v>11388.888888888889</v>
      </c>
      <c r="AF146" s="175">
        <f t="shared" si="76"/>
        <v>11666.666666666666</v>
      </c>
      <c r="AG146" s="227">
        <v>0.29799999999999999</v>
      </c>
      <c r="AH146" s="227">
        <v>0.38300000000000001</v>
      </c>
      <c r="AI146" s="248">
        <v>0.39500000000000002</v>
      </c>
      <c r="AJ146" s="248">
        <v>0.4</v>
      </c>
      <c r="AK146" s="248">
        <v>0.41</v>
      </c>
      <c r="AL146" s="248">
        <v>0.42</v>
      </c>
      <c r="AM146" s="3"/>
      <c r="AN146" s="3"/>
    </row>
    <row r="147" spans="1:40" ht="15.75">
      <c r="A147" s="97" t="s">
        <v>297</v>
      </c>
      <c r="B147" s="97" t="s">
        <v>319</v>
      </c>
      <c r="C147" s="227">
        <v>0.81100000000000005</v>
      </c>
      <c r="D147" s="227">
        <v>0.50600000000000001</v>
      </c>
      <c r="E147" s="248">
        <v>0.95</v>
      </c>
      <c r="F147" s="237">
        <v>0.96</v>
      </c>
      <c r="G147" s="237">
        <v>0.98</v>
      </c>
      <c r="H147" s="237">
        <v>1</v>
      </c>
      <c r="I147" s="227">
        <v>0.81100000000000005</v>
      </c>
      <c r="J147" s="227">
        <v>0.50600000000000001</v>
      </c>
      <c r="K147" s="237">
        <v>0.95</v>
      </c>
      <c r="L147" s="237">
        <v>0.96</v>
      </c>
      <c r="M147" s="237">
        <v>0.98</v>
      </c>
      <c r="N147" s="237">
        <v>1</v>
      </c>
      <c r="O147" s="227">
        <v>0.113</v>
      </c>
      <c r="P147" s="227">
        <v>9.0999999999999998E-2</v>
      </c>
      <c r="Q147" s="237">
        <v>0.1</v>
      </c>
      <c r="R147" s="237">
        <v>0.1</v>
      </c>
      <c r="S147" s="237">
        <v>0.15</v>
      </c>
      <c r="T147" s="237">
        <v>0.16</v>
      </c>
      <c r="U147" s="227">
        <v>1</v>
      </c>
      <c r="V147" s="227">
        <v>1</v>
      </c>
      <c r="W147" s="229">
        <v>1</v>
      </c>
      <c r="X147" s="229">
        <v>1</v>
      </c>
      <c r="Y147" s="228">
        <v>1</v>
      </c>
      <c r="Z147" s="228">
        <v>1</v>
      </c>
      <c r="AA147" s="173">
        <f t="shared" si="76"/>
        <v>7666.666666666667</v>
      </c>
      <c r="AB147" s="173">
        <f t="shared" si="76"/>
        <v>8333.3333333333339</v>
      </c>
      <c r="AC147" s="174">
        <f t="shared" si="76"/>
        <v>13333.333333333334</v>
      </c>
      <c r="AD147" s="174">
        <f t="shared" si="76"/>
        <v>14166.666666666666</v>
      </c>
      <c r="AE147" s="174">
        <f t="shared" si="76"/>
        <v>15000</v>
      </c>
      <c r="AF147" s="175">
        <f t="shared" si="76"/>
        <v>15833.333333333334</v>
      </c>
      <c r="AG147" s="227">
        <v>9.1999999999999998E-2</v>
      </c>
      <c r="AH147" s="238">
        <v>0.1</v>
      </c>
      <c r="AI147" s="333">
        <v>0.16</v>
      </c>
      <c r="AJ147" s="248">
        <v>0.17</v>
      </c>
      <c r="AK147" s="248">
        <v>0.18</v>
      </c>
      <c r="AL147" s="248">
        <v>0.19</v>
      </c>
      <c r="AM147" s="3"/>
      <c r="AN147" s="3"/>
    </row>
    <row r="148" spans="1:40" ht="15.75">
      <c r="A148" s="97" t="s">
        <v>289</v>
      </c>
      <c r="B148" s="97" t="s">
        <v>310</v>
      </c>
      <c r="C148" s="227">
        <v>27.332999999999998</v>
      </c>
      <c r="D148" s="238">
        <v>25.91</v>
      </c>
      <c r="E148" s="229">
        <v>0</v>
      </c>
      <c r="F148" s="229">
        <v>0</v>
      </c>
      <c r="G148" s="253">
        <v>0</v>
      </c>
      <c r="H148" s="272">
        <v>0</v>
      </c>
      <c r="I148" s="227">
        <v>27.332999999999998</v>
      </c>
      <c r="J148" s="238">
        <v>25.91</v>
      </c>
      <c r="K148" s="228">
        <v>0</v>
      </c>
      <c r="L148" s="228">
        <v>0</v>
      </c>
      <c r="M148" s="272">
        <v>0</v>
      </c>
      <c r="N148" s="272">
        <v>0</v>
      </c>
      <c r="O148" s="227">
        <v>0.20599999999999999</v>
      </c>
      <c r="P148" s="227">
        <v>0.155</v>
      </c>
      <c r="Q148" s="228">
        <v>0</v>
      </c>
      <c r="R148" s="228">
        <v>0</v>
      </c>
      <c r="S148" s="228">
        <v>0</v>
      </c>
      <c r="T148" s="228">
        <v>0</v>
      </c>
      <c r="U148" s="227">
        <v>16</v>
      </c>
      <c r="V148" s="227">
        <v>15</v>
      </c>
      <c r="W148" s="229">
        <v>0</v>
      </c>
      <c r="X148" s="229">
        <v>0</v>
      </c>
      <c r="Y148" s="228">
        <v>0</v>
      </c>
      <c r="Z148" s="228">
        <v>0</v>
      </c>
      <c r="AA148" s="157">
        <f t="shared" ref="AA148:AF165" si="77">(AG148*1000000)/U148/12</f>
        <v>7838.541666666667</v>
      </c>
      <c r="AB148" s="157">
        <f t="shared" si="77"/>
        <v>7772.2222222222226</v>
      </c>
      <c r="AC148" s="158">
        <v>0</v>
      </c>
      <c r="AD148" s="158">
        <v>0</v>
      </c>
      <c r="AE148" s="158">
        <v>0</v>
      </c>
      <c r="AF148" s="175">
        <v>0</v>
      </c>
      <c r="AG148" s="227">
        <v>1.5049999999999999</v>
      </c>
      <c r="AH148" s="227">
        <v>1.399</v>
      </c>
      <c r="AI148" s="253">
        <v>0</v>
      </c>
      <c r="AJ148" s="253">
        <v>0</v>
      </c>
      <c r="AK148" s="253">
        <v>0</v>
      </c>
      <c r="AL148" s="253">
        <v>0</v>
      </c>
      <c r="AM148" s="3"/>
      <c r="AN148" s="3"/>
    </row>
    <row r="149" spans="1:40" ht="15.75">
      <c r="A149" s="97" t="s">
        <v>290</v>
      </c>
      <c r="B149" s="97" t="s">
        <v>310</v>
      </c>
      <c r="C149" s="227">
        <v>7.3869999999999996</v>
      </c>
      <c r="D149" s="227">
        <v>6.3719999999999999</v>
      </c>
      <c r="E149" s="248">
        <v>6.7</v>
      </c>
      <c r="F149" s="237">
        <v>7</v>
      </c>
      <c r="G149" s="237">
        <v>8</v>
      </c>
      <c r="H149" s="237">
        <v>8.3000000000000007</v>
      </c>
      <c r="I149" s="227">
        <v>7.3869999999999996</v>
      </c>
      <c r="J149" s="227">
        <v>6.3719999999999999</v>
      </c>
      <c r="K149" s="237">
        <v>6.7</v>
      </c>
      <c r="L149" s="237">
        <v>7</v>
      </c>
      <c r="M149" s="237">
        <v>8</v>
      </c>
      <c r="N149" s="237">
        <v>8.3000000000000007</v>
      </c>
      <c r="O149" s="238">
        <v>0.09</v>
      </c>
      <c r="P149" s="238">
        <v>7.2999999999999995E-2</v>
      </c>
      <c r="Q149" s="237">
        <v>0.08</v>
      </c>
      <c r="R149" s="237">
        <v>0.1</v>
      </c>
      <c r="S149" s="237">
        <v>0.18</v>
      </c>
      <c r="T149" s="237">
        <v>0.21</v>
      </c>
      <c r="U149" s="227">
        <v>11</v>
      </c>
      <c r="V149" s="227">
        <v>11</v>
      </c>
      <c r="W149" s="229">
        <v>11</v>
      </c>
      <c r="X149" s="229">
        <v>12</v>
      </c>
      <c r="Y149" s="228">
        <v>15</v>
      </c>
      <c r="Z149" s="228">
        <v>15</v>
      </c>
      <c r="AA149" s="157">
        <f t="shared" si="77"/>
        <v>9621.2121212121219</v>
      </c>
      <c r="AB149" s="157">
        <f t="shared" si="77"/>
        <v>9000</v>
      </c>
      <c r="AC149" s="158">
        <f t="shared" ref="AC149:AE149" si="78">(AI149*1000000)/W149/12</f>
        <v>9166.6666666666661</v>
      </c>
      <c r="AD149" s="158">
        <f t="shared" si="78"/>
        <v>9375</v>
      </c>
      <c r="AE149" s="158">
        <f t="shared" si="78"/>
        <v>9472.2222222222226</v>
      </c>
      <c r="AF149" s="175">
        <f t="shared" si="76"/>
        <v>9555.5555555555566</v>
      </c>
      <c r="AG149" s="238">
        <v>1.27</v>
      </c>
      <c r="AH149" s="238">
        <v>1.1879999999999999</v>
      </c>
      <c r="AI149" s="248">
        <v>1.21</v>
      </c>
      <c r="AJ149" s="248">
        <v>1.35</v>
      </c>
      <c r="AK149" s="248">
        <v>1.7050000000000001</v>
      </c>
      <c r="AL149" s="248">
        <v>1.72</v>
      </c>
      <c r="AM149" s="3"/>
      <c r="AN149" s="3"/>
    </row>
    <row r="150" spans="1:40" ht="15.75">
      <c r="A150" s="97" t="s">
        <v>291</v>
      </c>
      <c r="B150" s="97" t="s">
        <v>310</v>
      </c>
      <c r="C150" s="238">
        <v>1.8</v>
      </c>
      <c r="D150" s="238">
        <v>1.4670000000000001</v>
      </c>
      <c r="E150" s="253">
        <v>0</v>
      </c>
      <c r="F150" s="253">
        <v>0</v>
      </c>
      <c r="G150" s="253">
        <v>0</v>
      </c>
      <c r="H150" s="272">
        <v>0</v>
      </c>
      <c r="I150" s="238">
        <v>1.8</v>
      </c>
      <c r="J150" s="238">
        <v>1.4670000000000001</v>
      </c>
      <c r="K150" s="253">
        <v>0</v>
      </c>
      <c r="L150" s="253">
        <v>0</v>
      </c>
      <c r="M150" s="253">
        <v>0</v>
      </c>
      <c r="N150" s="272">
        <v>0</v>
      </c>
      <c r="O150" s="227">
        <v>0</v>
      </c>
      <c r="P150" s="227">
        <v>0</v>
      </c>
      <c r="Q150" s="228">
        <v>0</v>
      </c>
      <c r="R150" s="228">
        <v>0</v>
      </c>
      <c r="S150" s="228">
        <v>0</v>
      </c>
      <c r="T150" s="228">
        <v>0</v>
      </c>
      <c r="U150" s="227">
        <v>4</v>
      </c>
      <c r="V150" s="227">
        <v>4</v>
      </c>
      <c r="W150" s="229">
        <v>0</v>
      </c>
      <c r="X150" s="229">
        <v>0</v>
      </c>
      <c r="Y150" s="228">
        <v>0</v>
      </c>
      <c r="Z150" s="228">
        <v>0</v>
      </c>
      <c r="AA150" s="157">
        <f t="shared" si="77"/>
        <v>6895.833333333333</v>
      </c>
      <c r="AB150" s="157">
        <f t="shared" si="77"/>
        <v>5625</v>
      </c>
      <c r="AC150" s="158">
        <v>0</v>
      </c>
      <c r="AD150" s="158">
        <v>0</v>
      </c>
      <c r="AE150" s="158">
        <v>0</v>
      </c>
      <c r="AF150" s="175">
        <v>0</v>
      </c>
      <c r="AG150" s="227">
        <v>0.33100000000000002</v>
      </c>
      <c r="AH150" s="238">
        <v>0.27</v>
      </c>
      <c r="AI150" s="253">
        <v>0</v>
      </c>
      <c r="AJ150" s="253">
        <v>0</v>
      </c>
      <c r="AK150" s="375">
        <v>0</v>
      </c>
      <c r="AL150" s="375">
        <v>0</v>
      </c>
      <c r="AM150" s="3"/>
      <c r="AN150" s="3"/>
    </row>
    <row r="151" spans="1:40" ht="15.75">
      <c r="A151" s="97" t="s">
        <v>292</v>
      </c>
      <c r="B151" s="97" t="s">
        <v>310</v>
      </c>
      <c r="C151" s="238">
        <v>1.198</v>
      </c>
      <c r="D151" s="238">
        <v>1.5</v>
      </c>
      <c r="E151" s="248">
        <v>1.3</v>
      </c>
      <c r="F151" s="237">
        <v>1.35</v>
      </c>
      <c r="G151" s="237">
        <v>1.4</v>
      </c>
      <c r="H151" s="237">
        <v>1.4</v>
      </c>
      <c r="I151" s="238">
        <v>1.198</v>
      </c>
      <c r="J151" s="238">
        <v>1.5</v>
      </c>
      <c r="K151" s="237">
        <v>1.3</v>
      </c>
      <c r="L151" s="237">
        <v>1.35</v>
      </c>
      <c r="M151" s="237">
        <v>1.4</v>
      </c>
      <c r="N151" s="237">
        <v>1.4</v>
      </c>
      <c r="O151" s="227">
        <v>2.1000000000000001E-2</v>
      </c>
      <c r="P151" s="227">
        <v>0</v>
      </c>
      <c r="Q151" s="237">
        <v>0.06</v>
      </c>
      <c r="R151" s="237">
        <v>7.0000000000000007E-2</v>
      </c>
      <c r="S151" s="237">
        <v>0.08</v>
      </c>
      <c r="T151" s="237">
        <v>0.08</v>
      </c>
      <c r="U151" s="227">
        <v>4</v>
      </c>
      <c r="V151" s="227">
        <v>4</v>
      </c>
      <c r="W151" s="229">
        <v>4</v>
      </c>
      <c r="X151" s="229">
        <v>4</v>
      </c>
      <c r="Y151" s="228">
        <v>4</v>
      </c>
      <c r="Z151" s="228">
        <v>4</v>
      </c>
      <c r="AA151" s="157">
        <f t="shared" si="77"/>
        <v>1208.3333333333333</v>
      </c>
      <c r="AB151" s="157">
        <f t="shared" si="77"/>
        <v>6250</v>
      </c>
      <c r="AC151" s="158">
        <f t="shared" si="77"/>
        <v>6250</v>
      </c>
      <c r="AD151" s="158">
        <f t="shared" si="77"/>
        <v>6666.666666666667</v>
      </c>
      <c r="AE151" s="158">
        <f t="shared" si="77"/>
        <v>7291.666666666667</v>
      </c>
      <c r="AF151" s="159">
        <f t="shared" si="77"/>
        <v>7708.333333333333</v>
      </c>
      <c r="AG151" s="227">
        <v>5.8000000000000003E-2</v>
      </c>
      <c r="AH151" s="238">
        <v>0.3</v>
      </c>
      <c r="AI151" s="248">
        <v>0.3</v>
      </c>
      <c r="AJ151" s="248">
        <v>0.32</v>
      </c>
      <c r="AK151" s="248">
        <v>0.35</v>
      </c>
      <c r="AL151" s="248">
        <v>0.37</v>
      </c>
      <c r="AM151" s="3"/>
      <c r="AN151" s="3"/>
    </row>
    <row r="152" spans="1:40" ht="15.75">
      <c r="A152" s="97" t="s">
        <v>293</v>
      </c>
      <c r="B152" s="97" t="s">
        <v>310</v>
      </c>
      <c r="C152" s="238">
        <v>0.93799999999999994</v>
      </c>
      <c r="D152" s="238">
        <v>0.71199999999999997</v>
      </c>
      <c r="E152" s="248">
        <v>0.99</v>
      </c>
      <c r="F152" s="237">
        <v>1</v>
      </c>
      <c r="G152" s="237">
        <v>1</v>
      </c>
      <c r="H152" s="237">
        <v>1</v>
      </c>
      <c r="I152" s="238">
        <v>0.93799999999999994</v>
      </c>
      <c r="J152" s="238">
        <v>0.71199999999999997</v>
      </c>
      <c r="K152" s="237">
        <v>0.99</v>
      </c>
      <c r="L152" s="237">
        <v>1</v>
      </c>
      <c r="M152" s="237">
        <v>1</v>
      </c>
      <c r="N152" s="237">
        <v>1</v>
      </c>
      <c r="O152" s="238">
        <v>8.4000000000000005E-2</v>
      </c>
      <c r="P152" s="238">
        <v>1.2E-2</v>
      </c>
      <c r="Q152" s="237">
        <v>0.06</v>
      </c>
      <c r="R152" s="237">
        <v>7.0000000000000007E-2</v>
      </c>
      <c r="S152" s="237">
        <v>0.08</v>
      </c>
      <c r="T152" s="237">
        <v>8.5000000000000006E-2</v>
      </c>
      <c r="U152" s="227">
        <v>4</v>
      </c>
      <c r="V152" s="227">
        <v>1</v>
      </c>
      <c r="W152" s="229">
        <v>1</v>
      </c>
      <c r="X152" s="229">
        <v>1</v>
      </c>
      <c r="Y152" s="228">
        <v>1</v>
      </c>
      <c r="Z152" s="228">
        <v>1</v>
      </c>
      <c r="AA152" s="157">
        <f t="shared" si="77"/>
        <v>6812.5</v>
      </c>
      <c r="AB152" s="157">
        <f t="shared" si="77"/>
        <v>14250</v>
      </c>
      <c r="AC152" s="158">
        <f t="shared" si="77"/>
        <v>18000</v>
      </c>
      <c r="AD152" s="158">
        <f t="shared" si="77"/>
        <v>20000</v>
      </c>
      <c r="AE152" s="158">
        <f t="shared" si="77"/>
        <v>20833.333333333332</v>
      </c>
      <c r="AF152" s="159">
        <f t="shared" si="77"/>
        <v>22083.333333333332</v>
      </c>
      <c r="AG152" s="227">
        <v>0.32700000000000001</v>
      </c>
      <c r="AH152" s="227">
        <v>0.17100000000000001</v>
      </c>
      <c r="AI152" s="248">
        <v>0.216</v>
      </c>
      <c r="AJ152" s="248">
        <v>0.24</v>
      </c>
      <c r="AK152" s="248">
        <v>0.25</v>
      </c>
      <c r="AL152" s="248">
        <v>0.26500000000000001</v>
      </c>
      <c r="AM152" s="3"/>
      <c r="AN152" s="3"/>
    </row>
    <row r="153" spans="1:40" ht="15.75">
      <c r="A153" s="97" t="s">
        <v>294</v>
      </c>
      <c r="B153" s="97" t="s">
        <v>312</v>
      </c>
      <c r="C153" s="227">
        <v>12.513999999999999</v>
      </c>
      <c r="D153" s="238">
        <v>8.6690000000000005</v>
      </c>
      <c r="E153" s="248">
        <v>8.25</v>
      </c>
      <c r="F153" s="237">
        <v>7.5</v>
      </c>
      <c r="G153" s="237">
        <v>9</v>
      </c>
      <c r="H153" s="237">
        <v>10</v>
      </c>
      <c r="I153" s="227">
        <v>12.513999999999999</v>
      </c>
      <c r="J153" s="238">
        <v>8.6690000000000005</v>
      </c>
      <c r="K153" s="248">
        <v>8.25</v>
      </c>
      <c r="L153" s="237">
        <v>7.5</v>
      </c>
      <c r="M153" s="237">
        <v>9</v>
      </c>
      <c r="N153" s="237">
        <v>10</v>
      </c>
      <c r="O153" s="227">
        <v>1.1839999999999999</v>
      </c>
      <c r="P153" s="227">
        <v>1.671</v>
      </c>
      <c r="Q153" s="237">
        <v>1.91</v>
      </c>
      <c r="R153" s="237">
        <v>2.2999999999999998</v>
      </c>
      <c r="S153" s="237">
        <v>2.2999999999999998</v>
      </c>
      <c r="T153" s="237">
        <v>2.4</v>
      </c>
      <c r="U153" s="227">
        <v>16</v>
      </c>
      <c r="V153" s="227">
        <v>14</v>
      </c>
      <c r="W153" s="229">
        <v>14</v>
      </c>
      <c r="X153" s="229">
        <v>14</v>
      </c>
      <c r="Y153" s="228">
        <v>14</v>
      </c>
      <c r="Z153" s="228">
        <v>14</v>
      </c>
      <c r="AA153" s="168">
        <f t="shared" si="77"/>
        <v>8000</v>
      </c>
      <c r="AB153" s="168">
        <f t="shared" si="77"/>
        <v>9261.9047619047615</v>
      </c>
      <c r="AC153" s="169">
        <f t="shared" si="77"/>
        <v>9261.9047619047615</v>
      </c>
      <c r="AD153" s="169">
        <f t="shared" si="77"/>
        <v>9261.9047619047615</v>
      </c>
      <c r="AE153" s="169">
        <f t="shared" si="77"/>
        <v>10714.285714285714</v>
      </c>
      <c r="AF153" s="170">
        <f t="shared" si="77"/>
        <v>11904.761904761906</v>
      </c>
      <c r="AG153" s="227">
        <v>1.536</v>
      </c>
      <c r="AH153" s="227">
        <v>1.556</v>
      </c>
      <c r="AI153" s="248">
        <v>1.556</v>
      </c>
      <c r="AJ153" s="248">
        <v>1.556</v>
      </c>
      <c r="AK153" s="248">
        <v>1.8</v>
      </c>
      <c r="AL153" s="248">
        <v>2</v>
      </c>
      <c r="AM153" s="3"/>
      <c r="AN153" s="3"/>
    </row>
    <row r="154" spans="1:40" ht="15.75">
      <c r="A154" s="97" t="s">
        <v>295</v>
      </c>
      <c r="B154" s="97" t="s">
        <v>314</v>
      </c>
      <c r="C154" s="227">
        <v>0</v>
      </c>
      <c r="D154" s="227">
        <v>0</v>
      </c>
      <c r="E154" s="229">
        <v>0</v>
      </c>
      <c r="F154" s="228">
        <v>0</v>
      </c>
      <c r="G154" s="228">
        <v>0</v>
      </c>
      <c r="H154" s="228">
        <v>0</v>
      </c>
      <c r="I154" s="227">
        <v>0</v>
      </c>
      <c r="J154" s="227">
        <v>0</v>
      </c>
      <c r="K154" s="228">
        <v>0</v>
      </c>
      <c r="L154" s="228">
        <v>0</v>
      </c>
      <c r="M154" s="228">
        <v>0</v>
      </c>
      <c r="N154" s="228">
        <v>0</v>
      </c>
      <c r="O154" s="227">
        <v>0</v>
      </c>
      <c r="P154" s="227">
        <v>0</v>
      </c>
      <c r="Q154" s="228">
        <v>0</v>
      </c>
      <c r="R154" s="228">
        <v>0</v>
      </c>
      <c r="S154" s="228">
        <v>0</v>
      </c>
      <c r="T154" s="228">
        <v>0</v>
      </c>
      <c r="U154" s="227">
        <v>32</v>
      </c>
      <c r="V154" s="227">
        <v>0</v>
      </c>
      <c r="W154" s="229">
        <v>0</v>
      </c>
      <c r="X154" s="229">
        <v>0</v>
      </c>
      <c r="Y154" s="228">
        <v>0</v>
      </c>
      <c r="Z154" s="228">
        <v>0</v>
      </c>
      <c r="AA154" s="173">
        <f t="shared" si="77"/>
        <v>36914.0625</v>
      </c>
      <c r="AB154" s="173">
        <v>0</v>
      </c>
      <c r="AC154" s="174">
        <v>0</v>
      </c>
      <c r="AD154" s="174">
        <v>0</v>
      </c>
      <c r="AE154" s="174">
        <v>0</v>
      </c>
      <c r="AF154" s="175">
        <v>0</v>
      </c>
      <c r="AG154" s="238">
        <v>14.175000000000001</v>
      </c>
      <c r="AH154" s="252">
        <v>0</v>
      </c>
      <c r="AI154" s="253">
        <v>0</v>
      </c>
      <c r="AJ154" s="253">
        <v>0</v>
      </c>
      <c r="AK154" s="253">
        <v>0</v>
      </c>
      <c r="AL154" s="253">
        <v>0</v>
      </c>
      <c r="AM154" s="3"/>
      <c r="AN154" s="3"/>
    </row>
    <row r="155" spans="1:40" ht="15.75">
      <c r="A155" s="97" t="s">
        <v>296</v>
      </c>
      <c r="B155" s="97" t="s">
        <v>310</v>
      </c>
      <c r="C155" s="227">
        <v>2.1429999999999998</v>
      </c>
      <c r="D155" s="227">
        <v>2.1389999999999998</v>
      </c>
      <c r="E155" s="248">
        <v>1.6</v>
      </c>
      <c r="F155" s="237">
        <v>1.65</v>
      </c>
      <c r="G155" s="237">
        <v>1.7</v>
      </c>
      <c r="H155" s="237">
        <v>1.75</v>
      </c>
      <c r="I155" s="227">
        <v>2.1429999999999998</v>
      </c>
      <c r="J155" s="227">
        <v>2.1389999999999998</v>
      </c>
      <c r="K155" s="248">
        <v>1.6</v>
      </c>
      <c r="L155" s="237">
        <v>1.65</v>
      </c>
      <c r="M155" s="237">
        <v>1.7</v>
      </c>
      <c r="N155" s="237">
        <v>1.75</v>
      </c>
      <c r="O155" s="227">
        <v>0.17599999999999999</v>
      </c>
      <c r="P155" s="227">
        <v>0.223</v>
      </c>
      <c r="Q155" s="237">
        <v>0.1</v>
      </c>
      <c r="R155" s="237">
        <v>0.15</v>
      </c>
      <c r="S155" s="237">
        <v>0.2</v>
      </c>
      <c r="T155" s="237">
        <v>0.25</v>
      </c>
      <c r="U155" s="227">
        <v>6</v>
      </c>
      <c r="V155" s="227">
        <v>4</v>
      </c>
      <c r="W155" s="229">
        <v>3</v>
      </c>
      <c r="X155" s="229">
        <v>3</v>
      </c>
      <c r="Y155" s="228">
        <v>3</v>
      </c>
      <c r="Z155" s="228">
        <v>3</v>
      </c>
      <c r="AA155" s="157">
        <f t="shared" si="77"/>
        <v>3166.6666666666665</v>
      </c>
      <c r="AB155" s="157">
        <f t="shared" si="77"/>
        <v>6000</v>
      </c>
      <c r="AC155" s="158">
        <f t="shared" si="77"/>
        <v>6111.1111111111104</v>
      </c>
      <c r="AD155" s="158">
        <f t="shared" si="77"/>
        <v>6944.4444444444443</v>
      </c>
      <c r="AE155" s="158">
        <f t="shared" si="77"/>
        <v>7361.1111111111104</v>
      </c>
      <c r="AF155" s="159">
        <f t="shared" si="77"/>
        <v>7666.666666666667</v>
      </c>
      <c r="AG155" s="227">
        <v>0.22800000000000001</v>
      </c>
      <c r="AH155" s="227">
        <v>0.28799999999999998</v>
      </c>
      <c r="AI155" s="248">
        <v>0.22</v>
      </c>
      <c r="AJ155" s="248">
        <v>0.25</v>
      </c>
      <c r="AK155" s="248">
        <v>0.26500000000000001</v>
      </c>
      <c r="AL155" s="248">
        <v>0.27600000000000002</v>
      </c>
      <c r="AM155" s="3"/>
      <c r="AN155" s="3"/>
    </row>
    <row r="156" spans="1:40" ht="15.75">
      <c r="A156" s="97" t="s">
        <v>298</v>
      </c>
      <c r="B156" s="97" t="s">
        <v>314</v>
      </c>
      <c r="C156" s="238">
        <v>0.15</v>
      </c>
      <c r="D156" s="252">
        <v>0</v>
      </c>
      <c r="E156" s="253">
        <v>0</v>
      </c>
      <c r="F156" s="272">
        <v>0</v>
      </c>
      <c r="G156" s="272">
        <v>0</v>
      </c>
      <c r="H156" s="272">
        <v>0</v>
      </c>
      <c r="I156" s="238">
        <v>0.15</v>
      </c>
      <c r="J156" s="374">
        <v>0</v>
      </c>
      <c r="K156" s="272">
        <v>0</v>
      </c>
      <c r="L156" s="272">
        <v>0</v>
      </c>
      <c r="M156" s="272">
        <v>0</v>
      </c>
      <c r="N156" s="272">
        <v>0</v>
      </c>
      <c r="O156" s="227">
        <v>3.5000000000000003E-2</v>
      </c>
      <c r="P156" s="227">
        <v>0</v>
      </c>
      <c r="Q156" s="272">
        <v>0</v>
      </c>
      <c r="R156" s="272">
        <v>0</v>
      </c>
      <c r="S156" s="272">
        <v>0</v>
      </c>
      <c r="T156" s="272">
        <v>0</v>
      </c>
      <c r="U156" s="227">
        <v>1</v>
      </c>
      <c r="V156" s="227">
        <v>0</v>
      </c>
      <c r="W156" s="229">
        <v>0</v>
      </c>
      <c r="X156" s="229">
        <v>0</v>
      </c>
      <c r="Y156" s="228">
        <v>0</v>
      </c>
      <c r="Z156" s="228">
        <v>0</v>
      </c>
      <c r="AA156" s="160">
        <f t="shared" si="77"/>
        <v>3750</v>
      </c>
      <c r="AB156" s="157">
        <v>0</v>
      </c>
      <c r="AC156" s="158">
        <v>0</v>
      </c>
      <c r="AD156" s="158">
        <v>0</v>
      </c>
      <c r="AE156" s="158">
        <v>0</v>
      </c>
      <c r="AF156" s="159">
        <v>0</v>
      </c>
      <c r="AG156" s="227">
        <v>4.4999999999999998E-2</v>
      </c>
      <c r="AH156" s="227">
        <v>0</v>
      </c>
      <c r="AI156" s="253">
        <v>0</v>
      </c>
      <c r="AJ156" s="253">
        <v>0</v>
      </c>
      <c r="AK156" s="253">
        <v>0</v>
      </c>
      <c r="AL156" s="253">
        <v>0</v>
      </c>
      <c r="AM156" s="3"/>
      <c r="AN156" s="3"/>
    </row>
    <row r="157" spans="1:40" ht="15.75">
      <c r="A157" s="97" t="s">
        <v>299</v>
      </c>
      <c r="B157" s="97" t="s">
        <v>322</v>
      </c>
      <c r="C157" s="238">
        <v>0.92</v>
      </c>
      <c r="D157" s="252">
        <v>0</v>
      </c>
      <c r="E157" s="253">
        <v>0</v>
      </c>
      <c r="F157" s="272">
        <v>0</v>
      </c>
      <c r="G157" s="272">
        <v>0</v>
      </c>
      <c r="H157" s="272">
        <v>0</v>
      </c>
      <c r="I157" s="238">
        <v>0.92</v>
      </c>
      <c r="J157" s="374">
        <v>0</v>
      </c>
      <c r="K157" s="272">
        <v>0</v>
      </c>
      <c r="L157" s="272">
        <v>0</v>
      </c>
      <c r="M157" s="272">
        <v>0</v>
      </c>
      <c r="N157" s="272">
        <v>0</v>
      </c>
      <c r="O157" s="227">
        <v>0</v>
      </c>
      <c r="P157" s="227">
        <v>0</v>
      </c>
      <c r="Q157" s="272">
        <v>0</v>
      </c>
      <c r="R157" s="272">
        <v>0</v>
      </c>
      <c r="S157" s="272">
        <v>0</v>
      </c>
      <c r="T157" s="272">
        <v>0</v>
      </c>
      <c r="U157" s="227">
        <v>1</v>
      </c>
      <c r="V157" s="227">
        <v>0</v>
      </c>
      <c r="W157" s="229">
        <v>0</v>
      </c>
      <c r="X157" s="229">
        <v>0</v>
      </c>
      <c r="Y157" s="228">
        <v>0</v>
      </c>
      <c r="Z157" s="228">
        <v>0</v>
      </c>
      <c r="AA157" s="157">
        <f t="shared" si="77"/>
        <v>5000</v>
      </c>
      <c r="AB157" s="157">
        <v>0</v>
      </c>
      <c r="AC157" s="158">
        <v>0</v>
      </c>
      <c r="AD157" s="158">
        <v>0</v>
      </c>
      <c r="AE157" s="158">
        <v>0</v>
      </c>
      <c r="AF157" s="159">
        <v>0</v>
      </c>
      <c r="AG157" s="238">
        <v>0.06</v>
      </c>
      <c r="AH157" s="252">
        <v>0</v>
      </c>
      <c r="AI157" s="253">
        <v>0</v>
      </c>
      <c r="AJ157" s="253">
        <v>0</v>
      </c>
      <c r="AK157" s="253">
        <v>0</v>
      </c>
      <c r="AL157" s="253">
        <v>0</v>
      </c>
      <c r="AM157" s="3"/>
      <c r="AN157" s="3"/>
    </row>
    <row r="158" spans="1:40" ht="15.75">
      <c r="A158" s="97" t="s">
        <v>300</v>
      </c>
      <c r="B158" s="97" t="s">
        <v>340</v>
      </c>
      <c r="C158" s="238">
        <v>1.4750000000000001</v>
      </c>
      <c r="D158" s="238">
        <v>0.97799999999999998</v>
      </c>
      <c r="E158" s="253">
        <v>0</v>
      </c>
      <c r="F158" s="272">
        <v>0</v>
      </c>
      <c r="G158" s="272">
        <v>0</v>
      </c>
      <c r="H158" s="272">
        <v>0</v>
      </c>
      <c r="I158" s="238">
        <v>1.4750000000000001</v>
      </c>
      <c r="J158" s="238">
        <v>0.97799999999999998</v>
      </c>
      <c r="K158" s="253">
        <v>0</v>
      </c>
      <c r="L158" s="272">
        <v>0</v>
      </c>
      <c r="M158" s="272">
        <v>0</v>
      </c>
      <c r="N158" s="272">
        <v>0</v>
      </c>
      <c r="O158" s="227">
        <v>9.0999999999999998E-2</v>
      </c>
      <c r="P158" s="227">
        <v>9.0999999999999998E-2</v>
      </c>
      <c r="Q158" s="272">
        <v>0</v>
      </c>
      <c r="R158" s="272">
        <v>0</v>
      </c>
      <c r="S158" s="272">
        <v>0</v>
      </c>
      <c r="T158" s="272">
        <v>0</v>
      </c>
      <c r="U158" s="227">
        <v>2</v>
      </c>
      <c r="V158" s="227">
        <v>1</v>
      </c>
      <c r="W158" s="229">
        <v>0</v>
      </c>
      <c r="X158" s="229">
        <v>0</v>
      </c>
      <c r="Y158" s="228">
        <v>0</v>
      </c>
      <c r="Z158" s="228">
        <v>0</v>
      </c>
      <c r="AA158" s="157">
        <f t="shared" si="77"/>
        <v>6708.333333333333</v>
      </c>
      <c r="AB158" s="157">
        <f t="shared" si="77"/>
        <v>7166.666666666667</v>
      </c>
      <c r="AC158" s="158">
        <v>0</v>
      </c>
      <c r="AD158" s="158">
        <v>0</v>
      </c>
      <c r="AE158" s="158">
        <v>0</v>
      </c>
      <c r="AF158" s="159">
        <v>0</v>
      </c>
      <c r="AG158" s="227">
        <v>0.161</v>
      </c>
      <c r="AH158" s="227">
        <v>8.5999999999999993E-2</v>
      </c>
      <c r="AI158" s="253">
        <v>0</v>
      </c>
      <c r="AJ158" s="253">
        <v>0</v>
      </c>
      <c r="AK158" s="253">
        <v>0</v>
      </c>
      <c r="AL158" s="253">
        <v>0</v>
      </c>
      <c r="AM158" s="3"/>
      <c r="AN158" s="3"/>
    </row>
    <row r="159" spans="1:40" ht="15.75">
      <c r="A159" s="97" t="s">
        <v>301</v>
      </c>
      <c r="B159" s="97" t="s">
        <v>310</v>
      </c>
      <c r="C159" s="238">
        <v>0.9</v>
      </c>
      <c r="D159" s="238">
        <v>0.39200000000000002</v>
      </c>
      <c r="E159" s="248">
        <v>0.2</v>
      </c>
      <c r="F159" s="237">
        <v>0.25</v>
      </c>
      <c r="G159" s="237">
        <v>0.3</v>
      </c>
      <c r="H159" s="237">
        <v>0.35</v>
      </c>
      <c r="I159" s="238">
        <v>0.9</v>
      </c>
      <c r="J159" s="238">
        <v>0.39200000000000002</v>
      </c>
      <c r="K159" s="248">
        <v>0.2</v>
      </c>
      <c r="L159" s="237">
        <v>0.25</v>
      </c>
      <c r="M159" s="237">
        <v>0.3</v>
      </c>
      <c r="N159" s="237">
        <v>0.35</v>
      </c>
      <c r="O159" s="227">
        <v>0</v>
      </c>
      <c r="P159" s="227">
        <v>0</v>
      </c>
      <c r="Q159" s="272">
        <v>0</v>
      </c>
      <c r="R159" s="272">
        <v>0</v>
      </c>
      <c r="S159" s="272">
        <v>0</v>
      </c>
      <c r="T159" s="272">
        <v>0</v>
      </c>
      <c r="U159" s="227">
        <v>1</v>
      </c>
      <c r="V159" s="227">
        <v>1</v>
      </c>
      <c r="W159" s="229">
        <v>1</v>
      </c>
      <c r="X159" s="229">
        <v>1</v>
      </c>
      <c r="Y159" s="228">
        <v>1</v>
      </c>
      <c r="Z159" s="228">
        <v>1</v>
      </c>
      <c r="AA159" s="157">
        <f t="shared" si="77"/>
        <v>3000</v>
      </c>
      <c r="AB159" s="157">
        <f t="shared" ref="AB159:AF175" si="79">(AH159*1000000)/V159/12</f>
        <v>3000</v>
      </c>
      <c r="AC159" s="169">
        <f t="shared" si="79"/>
        <v>3000</v>
      </c>
      <c r="AD159" s="169">
        <f t="shared" si="79"/>
        <v>3000</v>
      </c>
      <c r="AE159" s="169">
        <f t="shared" si="79"/>
        <v>3000</v>
      </c>
      <c r="AF159" s="170">
        <f t="shared" si="79"/>
        <v>3000</v>
      </c>
      <c r="AG159" s="227">
        <v>3.5999999999999997E-2</v>
      </c>
      <c r="AH159" s="227">
        <v>3.5999999999999997E-2</v>
      </c>
      <c r="AI159" s="248">
        <v>3.5999999999999997E-2</v>
      </c>
      <c r="AJ159" s="248">
        <v>3.5999999999999997E-2</v>
      </c>
      <c r="AK159" s="248">
        <v>3.5999999999999997E-2</v>
      </c>
      <c r="AL159" s="248">
        <v>3.5999999999999997E-2</v>
      </c>
      <c r="AM159" s="3"/>
      <c r="AN159" s="3"/>
    </row>
    <row r="160" spans="1:40" ht="15.75">
      <c r="A160" s="97" t="s">
        <v>302</v>
      </c>
      <c r="B160" s="97" t="s">
        <v>322</v>
      </c>
      <c r="C160" s="227">
        <v>4.6870000000000003</v>
      </c>
      <c r="D160" s="227">
        <v>3.8959999999999999</v>
      </c>
      <c r="E160" s="248">
        <v>4.5999999999999996</v>
      </c>
      <c r="F160" s="237">
        <v>4.6500000000000004</v>
      </c>
      <c r="G160" s="237">
        <v>4.7</v>
      </c>
      <c r="H160" s="237">
        <v>4.75</v>
      </c>
      <c r="I160" s="227">
        <v>4.6870000000000003</v>
      </c>
      <c r="J160" s="227">
        <v>3.8959999999999999</v>
      </c>
      <c r="K160" s="237">
        <v>4.5999999999999996</v>
      </c>
      <c r="L160" s="237">
        <v>4.6500000000000004</v>
      </c>
      <c r="M160" s="237">
        <v>4.7</v>
      </c>
      <c r="N160" s="237">
        <v>4.75</v>
      </c>
      <c r="O160" s="227">
        <v>0.90800000000000003</v>
      </c>
      <c r="P160" s="227">
        <v>0.20899999999999999</v>
      </c>
      <c r="Q160" s="237">
        <v>0.3</v>
      </c>
      <c r="R160" s="237">
        <v>0.35</v>
      </c>
      <c r="S160" s="237">
        <v>0.4</v>
      </c>
      <c r="T160" s="237">
        <v>0.42</v>
      </c>
      <c r="U160" s="227">
        <v>4</v>
      </c>
      <c r="V160" s="227">
        <v>4</v>
      </c>
      <c r="W160" s="229">
        <v>4</v>
      </c>
      <c r="X160" s="229">
        <v>4</v>
      </c>
      <c r="Y160" s="228">
        <v>4</v>
      </c>
      <c r="Z160" s="228">
        <v>4</v>
      </c>
      <c r="AA160" s="157">
        <f t="shared" si="77"/>
        <v>9583.3333333333339</v>
      </c>
      <c r="AB160" s="157">
        <f t="shared" si="79"/>
        <v>12916.666666666666</v>
      </c>
      <c r="AC160" s="174">
        <f t="shared" si="79"/>
        <v>12916.666666666666</v>
      </c>
      <c r="AD160" s="174">
        <f t="shared" si="79"/>
        <v>13541.666666666666</v>
      </c>
      <c r="AE160" s="174">
        <f t="shared" si="79"/>
        <v>13541.666666666666</v>
      </c>
      <c r="AF160" s="175">
        <f t="shared" si="79"/>
        <v>13750</v>
      </c>
      <c r="AG160" s="238">
        <v>0.46</v>
      </c>
      <c r="AH160" s="238">
        <v>0.62</v>
      </c>
      <c r="AI160" s="248">
        <v>0.62</v>
      </c>
      <c r="AJ160" s="248">
        <v>0.65</v>
      </c>
      <c r="AK160" s="248">
        <v>0.65</v>
      </c>
      <c r="AL160" s="248">
        <v>0.66</v>
      </c>
      <c r="AM160" s="3"/>
      <c r="AN160" s="3"/>
    </row>
    <row r="161" spans="1:40" ht="15.75">
      <c r="A161" s="97" t="s">
        <v>280</v>
      </c>
      <c r="B161" s="97" t="s">
        <v>310</v>
      </c>
      <c r="C161" s="238">
        <v>0.3</v>
      </c>
      <c r="D161" s="238">
        <v>0.25</v>
      </c>
      <c r="E161" s="248">
        <v>0.32</v>
      </c>
      <c r="F161" s="237">
        <v>0.34</v>
      </c>
      <c r="G161" s="237">
        <v>0.35</v>
      </c>
      <c r="H161" s="237">
        <v>0.37</v>
      </c>
      <c r="I161" s="238">
        <v>0.3</v>
      </c>
      <c r="J161" s="238">
        <v>0.25</v>
      </c>
      <c r="K161" s="237">
        <v>0.32</v>
      </c>
      <c r="L161" s="237">
        <v>0.34</v>
      </c>
      <c r="M161" s="237">
        <v>0.35</v>
      </c>
      <c r="N161" s="237">
        <v>0.37</v>
      </c>
      <c r="O161" s="227">
        <v>0</v>
      </c>
      <c r="P161" s="227">
        <v>0</v>
      </c>
      <c r="Q161" s="272">
        <v>0</v>
      </c>
      <c r="R161" s="272">
        <v>0</v>
      </c>
      <c r="S161" s="272">
        <v>0</v>
      </c>
      <c r="T161" s="272">
        <v>0</v>
      </c>
      <c r="U161" s="227">
        <v>1</v>
      </c>
      <c r="V161" s="227">
        <v>1</v>
      </c>
      <c r="W161" s="229">
        <v>1</v>
      </c>
      <c r="X161" s="229">
        <v>1</v>
      </c>
      <c r="Y161" s="228">
        <v>1</v>
      </c>
      <c r="Z161" s="228">
        <v>1</v>
      </c>
      <c r="AA161" s="157">
        <f t="shared" si="77"/>
        <v>7000</v>
      </c>
      <c r="AB161" s="157">
        <f t="shared" si="79"/>
        <v>6000</v>
      </c>
      <c r="AC161" s="158">
        <f t="shared" si="79"/>
        <v>7500</v>
      </c>
      <c r="AD161" s="158">
        <f t="shared" si="79"/>
        <v>8333.3333333333339</v>
      </c>
      <c r="AE161" s="158">
        <f t="shared" si="79"/>
        <v>9166.6666666666661</v>
      </c>
      <c r="AF161" s="159">
        <f t="shared" si="79"/>
        <v>10000</v>
      </c>
      <c r="AG161" s="227">
        <v>8.4000000000000005E-2</v>
      </c>
      <c r="AH161" s="227">
        <v>7.1999999999999995E-2</v>
      </c>
      <c r="AI161" s="248">
        <v>0.09</v>
      </c>
      <c r="AJ161" s="248">
        <v>0.1</v>
      </c>
      <c r="AK161" s="248">
        <v>0.11</v>
      </c>
      <c r="AL161" s="248">
        <v>0.12</v>
      </c>
      <c r="AM161" s="3"/>
      <c r="AN161" s="3"/>
    </row>
    <row r="162" spans="1:40" ht="15.75">
      <c r="A162" s="97" t="s">
        <v>303</v>
      </c>
      <c r="B162" s="97" t="s">
        <v>319</v>
      </c>
      <c r="C162" s="238">
        <v>0.89</v>
      </c>
      <c r="D162" s="252">
        <v>0</v>
      </c>
      <c r="E162" s="253">
        <v>0</v>
      </c>
      <c r="F162" s="272">
        <v>0</v>
      </c>
      <c r="G162" s="272">
        <v>0</v>
      </c>
      <c r="H162" s="272">
        <v>0</v>
      </c>
      <c r="I162" s="238">
        <v>0.89</v>
      </c>
      <c r="J162" s="238">
        <v>0</v>
      </c>
      <c r="K162" s="272">
        <v>0</v>
      </c>
      <c r="L162" s="272">
        <v>0</v>
      </c>
      <c r="M162" s="272">
        <v>0</v>
      </c>
      <c r="N162" s="272">
        <v>0</v>
      </c>
      <c r="O162" s="227">
        <v>0</v>
      </c>
      <c r="P162" s="227">
        <v>0</v>
      </c>
      <c r="Q162" s="272">
        <v>0</v>
      </c>
      <c r="R162" s="272">
        <v>0</v>
      </c>
      <c r="S162" s="272">
        <v>0</v>
      </c>
      <c r="T162" s="272">
        <v>0</v>
      </c>
      <c r="U162" s="227">
        <v>1</v>
      </c>
      <c r="V162" s="227">
        <v>0</v>
      </c>
      <c r="W162" s="229">
        <v>0</v>
      </c>
      <c r="X162" s="229">
        <v>0</v>
      </c>
      <c r="Y162" s="228">
        <v>0</v>
      </c>
      <c r="Z162" s="228">
        <v>0</v>
      </c>
      <c r="AA162" s="157">
        <f t="shared" si="77"/>
        <v>3000</v>
      </c>
      <c r="AB162" s="157">
        <v>0</v>
      </c>
      <c r="AC162" s="169">
        <v>0</v>
      </c>
      <c r="AD162" s="169">
        <v>0</v>
      </c>
      <c r="AE162" s="169">
        <v>0</v>
      </c>
      <c r="AF162" s="170">
        <v>0</v>
      </c>
      <c r="AG162" s="227">
        <v>3.5999999999999997E-2</v>
      </c>
      <c r="AH162" s="227">
        <v>0</v>
      </c>
      <c r="AI162" s="229">
        <v>0</v>
      </c>
      <c r="AJ162" s="229">
        <v>0</v>
      </c>
      <c r="AK162" s="229">
        <v>0</v>
      </c>
      <c r="AL162" s="229">
        <v>0</v>
      </c>
      <c r="AM162" s="3"/>
      <c r="AN162" s="3"/>
    </row>
    <row r="163" spans="1:40" ht="15.75">
      <c r="A163" s="97" t="s">
        <v>304</v>
      </c>
      <c r="B163" s="97" t="s">
        <v>318</v>
      </c>
      <c r="C163" s="238">
        <v>2.9</v>
      </c>
      <c r="D163" s="238">
        <v>2.6</v>
      </c>
      <c r="E163" s="248">
        <v>2.8</v>
      </c>
      <c r="F163" s="237">
        <v>2.86</v>
      </c>
      <c r="G163" s="237">
        <v>2.9</v>
      </c>
      <c r="H163" s="237">
        <v>3.1</v>
      </c>
      <c r="I163" s="238">
        <v>2.9</v>
      </c>
      <c r="J163" s="238">
        <v>2.6</v>
      </c>
      <c r="K163" s="237">
        <v>2.8</v>
      </c>
      <c r="L163" s="237">
        <v>2.86</v>
      </c>
      <c r="M163" s="237">
        <v>2.9</v>
      </c>
      <c r="N163" s="237">
        <v>3.1</v>
      </c>
      <c r="O163" s="227">
        <v>0</v>
      </c>
      <c r="P163" s="227">
        <v>0</v>
      </c>
      <c r="Q163" s="272">
        <v>0</v>
      </c>
      <c r="R163" s="272">
        <v>0</v>
      </c>
      <c r="S163" s="272">
        <v>0</v>
      </c>
      <c r="T163" s="272">
        <v>0</v>
      </c>
      <c r="U163" s="227">
        <v>4</v>
      </c>
      <c r="V163" s="227">
        <v>4</v>
      </c>
      <c r="W163" s="229">
        <v>4</v>
      </c>
      <c r="X163" s="229">
        <v>4</v>
      </c>
      <c r="Y163" s="228">
        <v>4</v>
      </c>
      <c r="Z163" s="228">
        <v>4</v>
      </c>
      <c r="AA163" s="157">
        <f t="shared" si="77"/>
        <v>1916.6666666666667</v>
      </c>
      <c r="AB163" s="157">
        <f t="shared" si="79"/>
        <v>2250</v>
      </c>
      <c r="AC163" s="174">
        <f t="shared" si="79"/>
        <v>2395.8333333333335</v>
      </c>
      <c r="AD163" s="174">
        <f t="shared" si="79"/>
        <v>2604.1666666666665</v>
      </c>
      <c r="AE163" s="174">
        <f t="shared" si="79"/>
        <v>2708.3333333333335</v>
      </c>
      <c r="AF163" s="175">
        <f t="shared" si="79"/>
        <v>2812.5</v>
      </c>
      <c r="AG163" s="238">
        <v>9.1999999999999998E-2</v>
      </c>
      <c r="AH163" s="238">
        <v>0.108</v>
      </c>
      <c r="AI163" s="248">
        <v>0.115</v>
      </c>
      <c r="AJ163" s="248">
        <v>0.125</v>
      </c>
      <c r="AK163" s="248">
        <v>0.13</v>
      </c>
      <c r="AL163" s="248">
        <v>0.13500000000000001</v>
      </c>
      <c r="AM163" s="3"/>
      <c r="AN163" s="3"/>
    </row>
    <row r="164" spans="1:40" ht="15.75">
      <c r="A164" s="97" t="s">
        <v>305</v>
      </c>
      <c r="B164" s="97" t="s">
        <v>310</v>
      </c>
      <c r="C164" s="238">
        <v>0.85</v>
      </c>
      <c r="D164" s="238">
        <v>0.40200000000000002</v>
      </c>
      <c r="E164" s="248">
        <v>0.3</v>
      </c>
      <c r="F164" s="237">
        <v>0.34</v>
      </c>
      <c r="G164" s="237">
        <v>0.36</v>
      </c>
      <c r="H164" s="237">
        <v>0.375</v>
      </c>
      <c r="I164" s="238">
        <v>0.85</v>
      </c>
      <c r="J164" s="238">
        <v>0.40200000000000002</v>
      </c>
      <c r="K164" s="248">
        <v>0.3</v>
      </c>
      <c r="L164" s="237">
        <v>0.34</v>
      </c>
      <c r="M164" s="237">
        <v>0.36</v>
      </c>
      <c r="N164" s="237">
        <v>0.375</v>
      </c>
      <c r="O164" s="227">
        <v>0</v>
      </c>
      <c r="P164" s="227">
        <v>0</v>
      </c>
      <c r="Q164" s="272">
        <v>0</v>
      </c>
      <c r="R164" s="272">
        <v>0</v>
      </c>
      <c r="S164" s="272">
        <v>0</v>
      </c>
      <c r="T164" s="272">
        <v>0</v>
      </c>
      <c r="U164" s="227">
        <v>1</v>
      </c>
      <c r="V164" s="227">
        <v>1</v>
      </c>
      <c r="W164" s="229">
        <v>1</v>
      </c>
      <c r="X164" s="229">
        <v>1</v>
      </c>
      <c r="Y164" s="228">
        <v>1</v>
      </c>
      <c r="Z164" s="228">
        <v>1</v>
      </c>
      <c r="AA164" s="157">
        <f t="shared" si="77"/>
        <v>3000</v>
      </c>
      <c r="AB164" s="157">
        <f t="shared" si="79"/>
        <v>3000</v>
      </c>
      <c r="AC164" s="174">
        <f t="shared" si="79"/>
        <v>3333.3333333333335</v>
      </c>
      <c r="AD164" s="174">
        <f t="shared" si="79"/>
        <v>3750</v>
      </c>
      <c r="AE164" s="174">
        <f t="shared" si="79"/>
        <v>4166.666666666667</v>
      </c>
      <c r="AF164" s="175">
        <f t="shared" si="79"/>
        <v>5000</v>
      </c>
      <c r="AG164" s="227">
        <v>3.5999999999999997E-2</v>
      </c>
      <c r="AH164" s="227">
        <v>3.5999999999999997E-2</v>
      </c>
      <c r="AI164" s="248">
        <v>0.04</v>
      </c>
      <c r="AJ164" s="229">
        <v>4.4999999999999998E-2</v>
      </c>
      <c r="AK164" s="248">
        <v>0.05</v>
      </c>
      <c r="AL164" s="248">
        <v>0.06</v>
      </c>
      <c r="AM164" s="3"/>
      <c r="AN164" s="3"/>
    </row>
    <row r="165" spans="1:40" ht="15.75">
      <c r="A165" s="97" t="s">
        <v>306</v>
      </c>
      <c r="B165" s="97" t="s">
        <v>310</v>
      </c>
      <c r="C165" s="238">
        <v>0.38</v>
      </c>
      <c r="D165" s="252">
        <v>0</v>
      </c>
      <c r="E165" s="253">
        <v>0</v>
      </c>
      <c r="F165" s="272">
        <v>0</v>
      </c>
      <c r="G165" s="272">
        <v>0</v>
      </c>
      <c r="H165" s="272">
        <v>0</v>
      </c>
      <c r="I165" s="238">
        <v>0.38</v>
      </c>
      <c r="J165" s="252">
        <v>0</v>
      </c>
      <c r="K165" s="272">
        <v>0</v>
      </c>
      <c r="L165" s="272">
        <v>0</v>
      </c>
      <c r="M165" s="272">
        <v>0</v>
      </c>
      <c r="N165" s="272">
        <v>0</v>
      </c>
      <c r="O165" s="227">
        <v>0</v>
      </c>
      <c r="P165" s="227">
        <v>0</v>
      </c>
      <c r="Q165" s="272">
        <v>0</v>
      </c>
      <c r="R165" s="272">
        <v>0</v>
      </c>
      <c r="S165" s="272">
        <v>0</v>
      </c>
      <c r="T165" s="272">
        <v>0</v>
      </c>
      <c r="U165" s="227">
        <v>1</v>
      </c>
      <c r="V165" s="227">
        <v>0</v>
      </c>
      <c r="W165" s="229">
        <v>0</v>
      </c>
      <c r="X165" s="229">
        <v>0</v>
      </c>
      <c r="Y165" s="228">
        <v>0</v>
      </c>
      <c r="Z165" s="228">
        <v>0</v>
      </c>
      <c r="AA165" s="157">
        <f t="shared" si="77"/>
        <v>6500</v>
      </c>
      <c r="AB165" s="157">
        <v>0</v>
      </c>
      <c r="AC165" s="158">
        <v>0</v>
      </c>
      <c r="AD165" s="158">
        <v>0</v>
      </c>
      <c r="AE165" s="158">
        <v>0</v>
      </c>
      <c r="AF165" s="159">
        <v>0</v>
      </c>
      <c r="AG165" s="227">
        <v>7.8E-2</v>
      </c>
      <c r="AH165" s="227">
        <v>0</v>
      </c>
      <c r="AI165" s="253">
        <v>0</v>
      </c>
      <c r="AJ165" s="229">
        <v>0</v>
      </c>
      <c r="AK165" s="229">
        <v>0</v>
      </c>
      <c r="AL165" s="229">
        <v>0</v>
      </c>
      <c r="AM165" s="3"/>
      <c r="AN165" s="3"/>
    </row>
    <row r="166" spans="1:40" ht="15.75">
      <c r="A166" s="97" t="s">
        <v>336</v>
      </c>
      <c r="B166" s="97" t="s">
        <v>322</v>
      </c>
      <c r="C166" s="252">
        <v>0</v>
      </c>
      <c r="D166" s="238">
        <v>0.29599999999999999</v>
      </c>
      <c r="E166" s="248">
        <v>0.31</v>
      </c>
      <c r="F166" s="237">
        <v>0.34</v>
      </c>
      <c r="G166" s="237">
        <v>0.36499999999999999</v>
      </c>
      <c r="H166" s="237">
        <v>0.38</v>
      </c>
      <c r="I166" s="252">
        <v>0</v>
      </c>
      <c r="J166" s="238">
        <v>0.29599999999999999</v>
      </c>
      <c r="K166" s="248">
        <v>0.31</v>
      </c>
      <c r="L166" s="237">
        <v>0.34</v>
      </c>
      <c r="M166" s="237">
        <v>0.36499999999999999</v>
      </c>
      <c r="N166" s="237">
        <v>0.38</v>
      </c>
      <c r="O166" s="227">
        <v>0</v>
      </c>
      <c r="P166" s="227">
        <v>0</v>
      </c>
      <c r="Q166" s="228">
        <v>0</v>
      </c>
      <c r="R166" s="228">
        <v>0</v>
      </c>
      <c r="S166" s="228">
        <v>0</v>
      </c>
      <c r="T166" s="228">
        <v>0</v>
      </c>
      <c r="U166" s="227">
        <v>0</v>
      </c>
      <c r="V166" s="227">
        <v>1</v>
      </c>
      <c r="W166" s="229">
        <v>1</v>
      </c>
      <c r="X166" s="229">
        <v>1</v>
      </c>
      <c r="Y166" s="228">
        <v>1</v>
      </c>
      <c r="Z166" s="228">
        <v>1</v>
      </c>
      <c r="AA166" s="173">
        <v>0</v>
      </c>
      <c r="AB166" s="157">
        <f t="shared" si="79"/>
        <v>1916.6666666666667</v>
      </c>
      <c r="AC166" s="158">
        <f t="shared" si="79"/>
        <v>3166.6666666666665</v>
      </c>
      <c r="AD166" s="158">
        <f t="shared" si="79"/>
        <v>3333.3333333333335</v>
      </c>
      <c r="AE166" s="158">
        <f t="shared" si="79"/>
        <v>3750</v>
      </c>
      <c r="AF166" s="159">
        <f t="shared" si="79"/>
        <v>4166.666666666667</v>
      </c>
      <c r="AG166" s="252">
        <v>0</v>
      </c>
      <c r="AH166" s="238">
        <v>2.3E-2</v>
      </c>
      <c r="AI166" s="248">
        <v>3.7999999999999999E-2</v>
      </c>
      <c r="AJ166" s="248">
        <v>0.04</v>
      </c>
      <c r="AK166" s="229">
        <v>4.4999999999999998E-2</v>
      </c>
      <c r="AL166" s="248">
        <v>0.05</v>
      </c>
      <c r="AM166" s="3"/>
      <c r="AN166" s="3"/>
    </row>
    <row r="167" spans="1:40" ht="15.75">
      <c r="A167" s="97" t="s">
        <v>337</v>
      </c>
      <c r="B167" s="97" t="s">
        <v>319</v>
      </c>
      <c r="C167" s="252">
        <v>0</v>
      </c>
      <c r="D167" s="238">
        <v>5.1999999999999998E-2</v>
      </c>
      <c r="E167" s="253">
        <v>0</v>
      </c>
      <c r="F167" s="272">
        <v>0</v>
      </c>
      <c r="G167" s="272">
        <v>0</v>
      </c>
      <c r="H167" s="272">
        <v>0</v>
      </c>
      <c r="I167" s="252">
        <v>0</v>
      </c>
      <c r="J167" s="238">
        <v>5.1999999999999998E-2</v>
      </c>
      <c r="K167" s="272">
        <v>0</v>
      </c>
      <c r="L167" s="272">
        <v>0</v>
      </c>
      <c r="M167" s="272">
        <v>0</v>
      </c>
      <c r="N167" s="272">
        <v>0</v>
      </c>
      <c r="O167" s="227">
        <v>0</v>
      </c>
      <c r="P167" s="227">
        <v>0</v>
      </c>
      <c r="Q167" s="272">
        <v>0</v>
      </c>
      <c r="R167" s="272">
        <v>0</v>
      </c>
      <c r="S167" s="272">
        <v>0</v>
      </c>
      <c r="T167" s="272">
        <v>0</v>
      </c>
      <c r="U167" s="227">
        <v>0</v>
      </c>
      <c r="V167" s="227">
        <v>1</v>
      </c>
      <c r="W167" s="229">
        <v>0</v>
      </c>
      <c r="X167" s="229">
        <v>0</v>
      </c>
      <c r="Y167" s="228">
        <v>0</v>
      </c>
      <c r="Z167" s="228">
        <v>0</v>
      </c>
      <c r="AA167" s="173">
        <v>0</v>
      </c>
      <c r="AB167" s="157">
        <f t="shared" si="79"/>
        <v>583.33333333333337</v>
      </c>
      <c r="AC167" s="158">
        <v>0</v>
      </c>
      <c r="AD167" s="158">
        <v>0</v>
      </c>
      <c r="AE167" s="158">
        <v>0</v>
      </c>
      <c r="AF167" s="159">
        <v>0</v>
      </c>
      <c r="AG167" s="227">
        <v>0</v>
      </c>
      <c r="AH167" s="227">
        <v>7.0000000000000001E-3</v>
      </c>
      <c r="AI167" s="253">
        <v>0</v>
      </c>
      <c r="AJ167" s="253">
        <v>0</v>
      </c>
      <c r="AK167" s="253">
        <v>0</v>
      </c>
      <c r="AL167" s="253">
        <v>0</v>
      </c>
      <c r="AM167" s="3"/>
      <c r="AN167" s="3"/>
    </row>
    <row r="168" spans="1:40" ht="15.75">
      <c r="A168" s="97" t="s">
        <v>338</v>
      </c>
      <c r="B168" s="97" t="s">
        <v>310</v>
      </c>
      <c r="C168" s="252">
        <v>0</v>
      </c>
      <c r="D168" s="238">
        <v>0.18</v>
      </c>
      <c r="E168" s="253">
        <v>0</v>
      </c>
      <c r="F168" s="272">
        <v>0</v>
      </c>
      <c r="G168" s="272">
        <v>0</v>
      </c>
      <c r="H168" s="272">
        <v>0</v>
      </c>
      <c r="I168" s="227">
        <v>0</v>
      </c>
      <c r="J168" s="238">
        <v>0.18</v>
      </c>
      <c r="K168" s="272">
        <v>0</v>
      </c>
      <c r="L168" s="272">
        <v>0</v>
      </c>
      <c r="M168" s="272">
        <v>0</v>
      </c>
      <c r="N168" s="272">
        <v>0</v>
      </c>
      <c r="O168" s="227">
        <v>0</v>
      </c>
      <c r="P168" s="227">
        <v>0</v>
      </c>
      <c r="Q168" s="272">
        <v>0</v>
      </c>
      <c r="R168" s="272">
        <v>0</v>
      </c>
      <c r="S168" s="272">
        <v>0</v>
      </c>
      <c r="T168" s="272">
        <v>0</v>
      </c>
      <c r="U168" s="227">
        <v>0</v>
      </c>
      <c r="V168" s="227">
        <v>1</v>
      </c>
      <c r="W168" s="229">
        <v>0</v>
      </c>
      <c r="X168" s="229">
        <v>0</v>
      </c>
      <c r="Y168" s="228">
        <v>0</v>
      </c>
      <c r="Z168" s="228">
        <v>0</v>
      </c>
      <c r="AA168" s="157">
        <v>0</v>
      </c>
      <c r="AB168" s="157">
        <f t="shared" si="79"/>
        <v>6000</v>
      </c>
      <c r="AC168" s="158">
        <v>0</v>
      </c>
      <c r="AD168" s="158">
        <v>0</v>
      </c>
      <c r="AE168" s="158">
        <v>0</v>
      </c>
      <c r="AF168" s="159">
        <v>0</v>
      </c>
      <c r="AG168" s="227">
        <v>0</v>
      </c>
      <c r="AH168" s="227">
        <v>7.1999999999999995E-2</v>
      </c>
      <c r="AI168" s="253">
        <v>0</v>
      </c>
      <c r="AJ168" s="253">
        <v>0</v>
      </c>
      <c r="AK168" s="253">
        <v>0</v>
      </c>
      <c r="AL168" s="253">
        <v>0</v>
      </c>
      <c r="AM168" s="3"/>
      <c r="AN168" s="3"/>
    </row>
    <row r="169" spans="1:40" ht="15.75">
      <c r="A169" s="97" t="s">
        <v>378</v>
      </c>
      <c r="B169" s="372" t="s">
        <v>314</v>
      </c>
      <c r="C169" s="250">
        <v>0</v>
      </c>
      <c r="D169" s="266">
        <v>0.6</v>
      </c>
      <c r="E169" s="251">
        <v>0</v>
      </c>
      <c r="F169" s="359">
        <v>0</v>
      </c>
      <c r="G169" s="359">
        <v>0</v>
      </c>
      <c r="H169" s="359">
        <v>0</v>
      </c>
      <c r="I169" s="268">
        <v>0</v>
      </c>
      <c r="J169" s="266">
        <v>0.6</v>
      </c>
      <c r="K169" s="359">
        <v>0</v>
      </c>
      <c r="L169" s="359">
        <v>0</v>
      </c>
      <c r="M169" s="359">
        <v>0</v>
      </c>
      <c r="N169" s="359">
        <v>0</v>
      </c>
      <c r="O169" s="268">
        <v>0</v>
      </c>
      <c r="P169" s="268">
        <v>0</v>
      </c>
      <c r="Q169" s="359">
        <v>0</v>
      </c>
      <c r="R169" s="359">
        <v>0</v>
      </c>
      <c r="S169" s="359">
        <v>0</v>
      </c>
      <c r="T169" s="359">
        <v>0</v>
      </c>
      <c r="U169" s="268">
        <v>0</v>
      </c>
      <c r="V169" s="268">
        <v>1</v>
      </c>
      <c r="W169" s="269">
        <v>0</v>
      </c>
      <c r="X169" s="269">
        <v>0</v>
      </c>
      <c r="Y169" s="270">
        <v>0</v>
      </c>
      <c r="Z169" s="270">
        <v>0</v>
      </c>
      <c r="AA169" s="160">
        <v>0</v>
      </c>
      <c r="AB169" s="157">
        <f t="shared" si="79"/>
        <v>7500</v>
      </c>
      <c r="AC169" s="158">
        <v>0</v>
      </c>
      <c r="AD169" s="158">
        <v>0</v>
      </c>
      <c r="AE169" s="158">
        <v>0</v>
      </c>
      <c r="AF169" s="159">
        <v>0</v>
      </c>
      <c r="AG169" s="249">
        <v>0</v>
      </c>
      <c r="AH169" s="266">
        <v>0.09</v>
      </c>
      <c r="AI169" s="269">
        <v>0</v>
      </c>
      <c r="AJ169" s="251">
        <v>0</v>
      </c>
      <c r="AK169" s="269">
        <v>0</v>
      </c>
      <c r="AL169" s="269">
        <v>0</v>
      </c>
      <c r="AM169" s="3"/>
      <c r="AN169" s="3"/>
    </row>
    <row r="170" spans="1:40" ht="15.75">
      <c r="A170" s="97" t="s">
        <v>379</v>
      </c>
      <c r="B170" s="97" t="s">
        <v>310</v>
      </c>
      <c r="C170" s="250">
        <v>0</v>
      </c>
      <c r="D170" s="266">
        <v>1.575</v>
      </c>
      <c r="E170" s="271">
        <v>2.5</v>
      </c>
      <c r="F170" s="267">
        <v>2.8</v>
      </c>
      <c r="G170" s="267">
        <v>3</v>
      </c>
      <c r="H170" s="267">
        <v>3.2</v>
      </c>
      <c r="I170" s="268">
        <v>0</v>
      </c>
      <c r="J170" s="266">
        <v>1.575</v>
      </c>
      <c r="K170" s="267">
        <v>2.5</v>
      </c>
      <c r="L170" s="267">
        <v>2.8</v>
      </c>
      <c r="M170" s="267">
        <v>3</v>
      </c>
      <c r="N170" s="267">
        <v>3.2</v>
      </c>
      <c r="O170" s="268">
        <v>0</v>
      </c>
      <c r="P170" s="268">
        <v>0.214</v>
      </c>
      <c r="Q170" s="237" t="s">
        <v>384</v>
      </c>
      <c r="R170" s="237">
        <v>0.27</v>
      </c>
      <c r="S170" s="237">
        <v>0.28000000000000003</v>
      </c>
      <c r="T170" s="237">
        <v>0.3</v>
      </c>
      <c r="U170" s="268">
        <v>0</v>
      </c>
      <c r="V170" s="268">
        <v>7</v>
      </c>
      <c r="W170" s="269">
        <v>12</v>
      </c>
      <c r="X170" s="269">
        <v>12</v>
      </c>
      <c r="Y170" s="270">
        <v>12</v>
      </c>
      <c r="Z170" s="270">
        <v>12</v>
      </c>
      <c r="AA170" s="160">
        <v>0</v>
      </c>
      <c r="AB170" s="157">
        <f t="shared" si="79"/>
        <v>10880.95238095238</v>
      </c>
      <c r="AC170" s="158">
        <f t="shared" si="79"/>
        <v>10972.222222222221</v>
      </c>
      <c r="AD170" s="158">
        <f t="shared" si="79"/>
        <v>11013.888888888889</v>
      </c>
      <c r="AE170" s="158">
        <f t="shared" si="79"/>
        <v>11097.222222222221</v>
      </c>
      <c r="AF170" s="159">
        <f t="shared" si="79"/>
        <v>11215.277777777779</v>
      </c>
      <c r="AG170" s="249">
        <v>0</v>
      </c>
      <c r="AH170" s="266">
        <v>0.91400000000000003</v>
      </c>
      <c r="AI170" s="271">
        <v>1.58</v>
      </c>
      <c r="AJ170" s="271">
        <v>1.5860000000000001</v>
      </c>
      <c r="AK170" s="271">
        <v>1.5980000000000001</v>
      </c>
      <c r="AL170" s="271">
        <v>1.615</v>
      </c>
      <c r="AM170" s="3"/>
      <c r="AN170" s="3"/>
    </row>
    <row r="171" spans="1:40" ht="15.75">
      <c r="A171" s="186" t="s">
        <v>380</v>
      </c>
      <c r="B171" s="97" t="s">
        <v>310</v>
      </c>
      <c r="C171" s="250">
        <v>0</v>
      </c>
      <c r="D171" s="266">
        <v>13.914999999999999</v>
      </c>
      <c r="E171" s="271">
        <v>14.19</v>
      </c>
      <c r="F171" s="267">
        <v>14.5</v>
      </c>
      <c r="G171" s="267">
        <v>14.8</v>
      </c>
      <c r="H171" s="267">
        <v>15</v>
      </c>
      <c r="I171" s="268">
        <v>0</v>
      </c>
      <c r="J171" s="266">
        <v>13.914999999999999</v>
      </c>
      <c r="K171" s="267">
        <v>14.19</v>
      </c>
      <c r="L171" s="267">
        <v>14.5</v>
      </c>
      <c r="M171" s="267">
        <v>14.8</v>
      </c>
      <c r="N171" s="267">
        <v>15</v>
      </c>
      <c r="O171" s="268">
        <v>0</v>
      </c>
      <c r="P171" s="268">
        <v>3.6080000000000001</v>
      </c>
      <c r="Q171" s="267">
        <v>3.7</v>
      </c>
      <c r="R171" s="267">
        <v>3.78</v>
      </c>
      <c r="S171" s="267">
        <v>3.85</v>
      </c>
      <c r="T171" s="267">
        <v>3.9</v>
      </c>
      <c r="U171" s="268">
        <v>0</v>
      </c>
      <c r="V171" s="268">
        <v>6</v>
      </c>
      <c r="W171" s="269">
        <v>4</v>
      </c>
      <c r="X171" s="269">
        <v>5</v>
      </c>
      <c r="Y171" s="270">
        <v>5</v>
      </c>
      <c r="Z171" s="270">
        <v>5</v>
      </c>
      <c r="AA171" s="160">
        <v>0</v>
      </c>
      <c r="AB171" s="157">
        <f t="shared" si="79"/>
        <v>13013.888888888889</v>
      </c>
      <c r="AC171" s="158">
        <f t="shared" si="79"/>
        <v>12500</v>
      </c>
      <c r="AD171" s="158">
        <f t="shared" si="79"/>
        <v>12500</v>
      </c>
      <c r="AE171" s="158">
        <f t="shared" si="79"/>
        <v>13333.333333333334</v>
      </c>
      <c r="AF171" s="159">
        <f t="shared" si="79"/>
        <v>14166.666666666666</v>
      </c>
      <c r="AG171" s="249">
        <v>0</v>
      </c>
      <c r="AH171" s="266">
        <v>0.93700000000000006</v>
      </c>
      <c r="AI171" s="271">
        <v>0.6</v>
      </c>
      <c r="AJ171" s="271">
        <v>0.75</v>
      </c>
      <c r="AK171" s="271">
        <v>0.8</v>
      </c>
      <c r="AL171" s="271">
        <v>0.85</v>
      </c>
      <c r="AM171" s="3"/>
      <c r="AN171" s="3"/>
    </row>
    <row r="172" spans="1:40" ht="15.75">
      <c r="A172" s="97" t="s">
        <v>381</v>
      </c>
      <c r="B172" s="372" t="s">
        <v>314</v>
      </c>
      <c r="C172" s="250">
        <v>0</v>
      </c>
      <c r="D172" s="266">
        <v>1.1000000000000001</v>
      </c>
      <c r="E172" s="251">
        <v>0</v>
      </c>
      <c r="F172" s="359">
        <v>0</v>
      </c>
      <c r="G172" s="359">
        <v>0</v>
      </c>
      <c r="H172" s="359">
        <v>0</v>
      </c>
      <c r="I172" s="268">
        <v>0</v>
      </c>
      <c r="J172" s="266">
        <v>1.1000000000000001</v>
      </c>
      <c r="K172" s="251">
        <v>0</v>
      </c>
      <c r="L172" s="359">
        <v>0</v>
      </c>
      <c r="M172" s="359">
        <v>0</v>
      </c>
      <c r="N172" s="359">
        <v>0</v>
      </c>
      <c r="O172" s="268">
        <v>0</v>
      </c>
      <c r="P172" s="268">
        <v>0</v>
      </c>
      <c r="Q172" s="359">
        <v>0</v>
      </c>
      <c r="R172" s="359">
        <v>0</v>
      </c>
      <c r="S172" s="359">
        <v>0</v>
      </c>
      <c r="T172" s="359">
        <v>0</v>
      </c>
      <c r="U172" s="268">
        <v>0</v>
      </c>
      <c r="V172" s="268">
        <v>5</v>
      </c>
      <c r="W172" s="269">
        <v>0</v>
      </c>
      <c r="X172" s="269">
        <v>0</v>
      </c>
      <c r="Y172" s="270">
        <v>0</v>
      </c>
      <c r="Z172" s="270">
        <v>0</v>
      </c>
      <c r="AA172" s="160">
        <v>0</v>
      </c>
      <c r="AB172" s="157">
        <f t="shared" si="79"/>
        <v>5000</v>
      </c>
      <c r="AC172" s="158">
        <v>0</v>
      </c>
      <c r="AD172" s="158">
        <v>0</v>
      </c>
      <c r="AE172" s="158">
        <v>0</v>
      </c>
      <c r="AF172" s="159">
        <v>0</v>
      </c>
      <c r="AG172" s="249">
        <v>0</v>
      </c>
      <c r="AH172" s="266">
        <v>0.3</v>
      </c>
      <c r="AI172" s="269">
        <v>0</v>
      </c>
      <c r="AJ172" s="251">
        <v>0</v>
      </c>
      <c r="AK172" s="269">
        <v>0</v>
      </c>
      <c r="AL172" s="269">
        <v>0</v>
      </c>
      <c r="AM172" s="3"/>
      <c r="AN172" s="3"/>
    </row>
    <row r="173" spans="1:40" ht="15.75">
      <c r="A173" s="186" t="s">
        <v>382</v>
      </c>
      <c r="B173" s="97" t="s">
        <v>310</v>
      </c>
      <c r="C173" s="250">
        <v>0</v>
      </c>
      <c r="D173" s="266">
        <v>2.2719999999999998</v>
      </c>
      <c r="E173" s="271">
        <v>0.89</v>
      </c>
      <c r="F173" s="267">
        <v>1</v>
      </c>
      <c r="G173" s="267">
        <v>1.1000000000000001</v>
      </c>
      <c r="H173" s="267">
        <v>1.2</v>
      </c>
      <c r="I173" s="268">
        <v>0</v>
      </c>
      <c r="J173" s="266">
        <v>2.2719999999999998</v>
      </c>
      <c r="K173" s="271">
        <v>0.89</v>
      </c>
      <c r="L173" s="267">
        <v>1</v>
      </c>
      <c r="M173" s="267">
        <v>1.1000000000000001</v>
      </c>
      <c r="N173" s="267">
        <v>1.2</v>
      </c>
      <c r="O173" s="268">
        <v>0</v>
      </c>
      <c r="P173" s="268">
        <v>0.23599999999999999</v>
      </c>
      <c r="Q173" s="237">
        <v>0.15</v>
      </c>
      <c r="R173" s="237">
        <v>0.2</v>
      </c>
      <c r="S173" s="237">
        <v>0.25</v>
      </c>
      <c r="T173" s="237">
        <v>0.3</v>
      </c>
      <c r="U173" s="268">
        <v>0</v>
      </c>
      <c r="V173" s="268">
        <v>5</v>
      </c>
      <c r="W173" s="269">
        <v>5</v>
      </c>
      <c r="X173" s="269">
        <v>5</v>
      </c>
      <c r="Y173" s="270">
        <v>5</v>
      </c>
      <c r="Z173" s="270">
        <v>5</v>
      </c>
      <c r="AA173" s="160">
        <v>0</v>
      </c>
      <c r="AB173" s="157">
        <f t="shared" si="79"/>
        <v>21583.333333333332</v>
      </c>
      <c r="AC173" s="158">
        <f t="shared" si="79"/>
        <v>9166.6666666666661</v>
      </c>
      <c r="AD173" s="158">
        <f t="shared" si="79"/>
        <v>10000</v>
      </c>
      <c r="AE173" s="158">
        <f t="shared" si="79"/>
        <v>10833.333333333334</v>
      </c>
      <c r="AF173" s="159">
        <f t="shared" si="79"/>
        <v>11666.666666666666</v>
      </c>
      <c r="AG173" s="249">
        <v>0</v>
      </c>
      <c r="AH173" s="266">
        <v>1.2949999999999999</v>
      </c>
      <c r="AI173" s="271">
        <v>0.55000000000000004</v>
      </c>
      <c r="AJ173" s="271">
        <v>0.6</v>
      </c>
      <c r="AK173" s="271">
        <v>0.65</v>
      </c>
      <c r="AL173" s="271">
        <v>0.7</v>
      </c>
      <c r="AM173" s="3"/>
      <c r="AN173" s="3"/>
    </row>
    <row r="174" spans="1:40" ht="15.75">
      <c r="A174" s="212" t="s">
        <v>383</v>
      </c>
      <c r="B174" s="97" t="s">
        <v>310</v>
      </c>
      <c r="C174" s="250">
        <v>0</v>
      </c>
      <c r="D174" s="266">
        <v>1.4</v>
      </c>
      <c r="E174" s="271">
        <v>2.6</v>
      </c>
      <c r="F174" s="267">
        <v>2.9</v>
      </c>
      <c r="G174" s="267">
        <v>3</v>
      </c>
      <c r="H174" s="267">
        <v>3</v>
      </c>
      <c r="I174" s="268">
        <v>0</v>
      </c>
      <c r="J174" s="266">
        <v>1.4</v>
      </c>
      <c r="K174" s="271">
        <v>2.6</v>
      </c>
      <c r="L174" s="267">
        <v>2.9</v>
      </c>
      <c r="M174" s="267">
        <v>3</v>
      </c>
      <c r="N174" s="267">
        <v>3</v>
      </c>
      <c r="O174" s="268">
        <v>0</v>
      </c>
      <c r="P174" s="268">
        <v>0</v>
      </c>
      <c r="Q174" s="359">
        <v>0</v>
      </c>
      <c r="R174" s="359">
        <v>0</v>
      </c>
      <c r="S174" s="359">
        <v>0</v>
      </c>
      <c r="T174" s="359">
        <v>0</v>
      </c>
      <c r="U174" s="268">
        <v>0</v>
      </c>
      <c r="V174" s="268">
        <v>1</v>
      </c>
      <c r="W174" s="269">
        <v>2</v>
      </c>
      <c r="X174" s="269">
        <v>2</v>
      </c>
      <c r="Y174" s="270">
        <v>2</v>
      </c>
      <c r="Z174" s="270">
        <v>2</v>
      </c>
      <c r="AA174" s="168">
        <v>0</v>
      </c>
      <c r="AB174" s="168">
        <f t="shared" si="79"/>
        <v>15000</v>
      </c>
      <c r="AC174" s="158">
        <f t="shared" si="79"/>
        <v>15000</v>
      </c>
      <c r="AD174" s="158">
        <f t="shared" si="79"/>
        <v>15833.333333333334</v>
      </c>
      <c r="AE174" s="158">
        <f t="shared" si="79"/>
        <v>16666.666666666668</v>
      </c>
      <c r="AF174" s="159">
        <f t="shared" si="79"/>
        <v>17500</v>
      </c>
      <c r="AG174" s="249">
        <v>0</v>
      </c>
      <c r="AH174" s="266">
        <v>0.18</v>
      </c>
      <c r="AI174" s="271">
        <v>0.36</v>
      </c>
      <c r="AJ174" s="271">
        <v>0.38</v>
      </c>
      <c r="AK174" s="271">
        <v>0.4</v>
      </c>
      <c r="AL174" s="271">
        <v>0.42</v>
      </c>
      <c r="AM174" s="3"/>
      <c r="AN174" s="3"/>
    </row>
    <row r="175" spans="1:40" ht="15.75">
      <c r="A175" s="28" t="s">
        <v>377</v>
      </c>
      <c r="B175" s="218" t="s">
        <v>310</v>
      </c>
      <c r="C175" s="230">
        <v>0</v>
      </c>
      <c r="D175" s="256">
        <v>0.36</v>
      </c>
      <c r="E175" s="232">
        <v>0</v>
      </c>
      <c r="F175" s="231">
        <v>0</v>
      </c>
      <c r="G175" s="231">
        <v>0</v>
      </c>
      <c r="H175" s="231">
        <v>0</v>
      </c>
      <c r="I175" s="230">
        <v>0</v>
      </c>
      <c r="J175" s="256">
        <v>0.36</v>
      </c>
      <c r="K175" s="231">
        <v>0</v>
      </c>
      <c r="L175" s="231">
        <v>0</v>
      </c>
      <c r="M175" s="231">
        <v>0</v>
      </c>
      <c r="N175" s="231">
        <v>0</v>
      </c>
      <c r="O175" s="230">
        <v>0</v>
      </c>
      <c r="P175" s="230">
        <v>0</v>
      </c>
      <c r="Q175" s="231">
        <v>0</v>
      </c>
      <c r="R175" s="231">
        <v>0</v>
      </c>
      <c r="S175" s="231">
        <v>0</v>
      </c>
      <c r="T175" s="231">
        <v>0</v>
      </c>
      <c r="U175" s="230">
        <v>0</v>
      </c>
      <c r="V175" s="230">
        <v>4</v>
      </c>
      <c r="W175" s="232">
        <v>0</v>
      </c>
      <c r="X175" s="232">
        <v>0</v>
      </c>
      <c r="Y175" s="232">
        <v>0</v>
      </c>
      <c r="Z175" s="231">
        <v>0</v>
      </c>
      <c r="AA175" s="190">
        <v>0</v>
      </c>
      <c r="AB175" s="230">
        <f t="shared" si="79"/>
        <v>3000</v>
      </c>
      <c r="AC175" s="193">
        <v>0</v>
      </c>
      <c r="AD175" s="192">
        <v>0</v>
      </c>
      <c r="AE175" s="192">
        <v>0</v>
      </c>
      <c r="AF175" s="193">
        <v>0</v>
      </c>
      <c r="AG175" s="257">
        <v>0</v>
      </c>
      <c r="AH175" s="230">
        <v>0.14399999999999999</v>
      </c>
      <c r="AI175" s="232">
        <v>0</v>
      </c>
      <c r="AJ175" s="232">
        <v>0</v>
      </c>
      <c r="AK175" s="232">
        <v>0</v>
      </c>
      <c r="AL175" s="232">
        <v>0</v>
      </c>
      <c r="AM175" s="3"/>
      <c r="AN175" s="3"/>
    </row>
    <row r="176" spans="1:40" ht="47.25">
      <c r="A176" s="103" t="s">
        <v>307</v>
      </c>
      <c r="B176" s="210"/>
      <c r="C176" s="233">
        <f>C178+C179</f>
        <v>2.3050000000000002</v>
      </c>
      <c r="D176" s="233">
        <f t="shared" ref="D176:Z176" si="80">D178+D179</f>
        <v>0</v>
      </c>
      <c r="E176" s="233">
        <f t="shared" si="80"/>
        <v>0</v>
      </c>
      <c r="F176" s="233">
        <f t="shared" si="80"/>
        <v>0</v>
      </c>
      <c r="G176" s="233">
        <f t="shared" si="80"/>
        <v>0</v>
      </c>
      <c r="H176" s="233">
        <f t="shared" si="80"/>
        <v>0</v>
      </c>
      <c r="I176" s="233">
        <f t="shared" si="80"/>
        <v>2.3050000000000002</v>
      </c>
      <c r="J176" s="233">
        <f t="shared" si="80"/>
        <v>0</v>
      </c>
      <c r="K176" s="233">
        <f t="shared" si="80"/>
        <v>0</v>
      </c>
      <c r="L176" s="233">
        <f t="shared" si="80"/>
        <v>0</v>
      </c>
      <c r="M176" s="233">
        <f t="shared" si="80"/>
        <v>0</v>
      </c>
      <c r="N176" s="233">
        <f t="shared" si="80"/>
        <v>0</v>
      </c>
      <c r="O176" s="233">
        <f t="shared" si="80"/>
        <v>2.3E-2</v>
      </c>
      <c r="P176" s="233">
        <f t="shared" si="80"/>
        <v>0</v>
      </c>
      <c r="Q176" s="233">
        <f t="shared" si="80"/>
        <v>0</v>
      </c>
      <c r="R176" s="233">
        <f t="shared" si="80"/>
        <v>0</v>
      </c>
      <c r="S176" s="233">
        <f t="shared" si="80"/>
        <v>0</v>
      </c>
      <c r="T176" s="233">
        <f t="shared" si="80"/>
        <v>0</v>
      </c>
      <c r="U176" s="153">
        <f t="shared" si="80"/>
        <v>82</v>
      </c>
      <c r="V176" s="153">
        <f t="shared" si="80"/>
        <v>25</v>
      </c>
      <c r="W176" s="153">
        <f t="shared" si="80"/>
        <v>0</v>
      </c>
      <c r="X176" s="153">
        <f t="shared" si="80"/>
        <v>0</v>
      </c>
      <c r="Y176" s="153">
        <f t="shared" si="80"/>
        <v>0</v>
      </c>
      <c r="Z176" s="153">
        <f t="shared" si="80"/>
        <v>0</v>
      </c>
      <c r="AA176" s="202">
        <f t="shared" ref="AA176:AB176" si="81">(AG176*1000000)/U176/12</f>
        <v>9532.5203252032497</v>
      </c>
      <c r="AB176" s="202">
        <f t="shared" si="81"/>
        <v>10433.333333333334</v>
      </c>
      <c r="AC176" s="202">
        <v>0</v>
      </c>
      <c r="AD176" s="202">
        <v>0</v>
      </c>
      <c r="AE176" s="202">
        <v>0</v>
      </c>
      <c r="AF176" s="203">
        <v>0</v>
      </c>
      <c r="AG176" s="233">
        <f>AG178+AG179</f>
        <v>9.379999999999999</v>
      </c>
      <c r="AH176" s="233">
        <f t="shared" ref="AH176:AL176" si="82">AH178+AH179</f>
        <v>3.13</v>
      </c>
      <c r="AI176" s="254">
        <f t="shared" si="82"/>
        <v>0</v>
      </c>
      <c r="AJ176" s="254">
        <f t="shared" si="82"/>
        <v>0</v>
      </c>
      <c r="AK176" s="254">
        <f t="shared" si="82"/>
        <v>0</v>
      </c>
      <c r="AL176" s="254">
        <f t="shared" si="82"/>
        <v>0</v>
      </c>
      <c r="AM176" s="3"/>
      <c r="AN176" s="3"/>
    </row>
    <row r="177" spans="1:40" ht="15.75">
      <c r="A177" s="105" t="s">
        <v>97</v>
      </c>
      <c r="B177" s="211"/>
      <c r="C177" s="226"/>
      <c r="D177" s="227"/>
      <c r="E177" s="228"/>
      <c r="F177" s="228"/>
      <c r="G177" s="228"/>
      <c r="H177" s="228"/>
      <c r="I177" s="227"/>
      <c r="J177" s="227"/>
      <c r="K177" s="228"/>
      <c r="L177" s="228"/>
      <c r="M177" s="228"/>
      <c r="N177" s="228"/>
      <c r="O177" s="227"/>
      <c r="P177" s="227"/>
      <c r="Q177" s="228"/>
      <c r="R177" s="228"/>
      <c r="S177" s="228"/>
      <c r="T177" s="228"/>
      <c r="U177" s="227"/>
      <c r="V177" s="227"/>
      <c r="W177" s="229"/>
      <c r="X177" s="229"/>
      <c r="Y177" s="229"/>
      <c r="Z177" s="228"/>
      <c r="AA177" s="173"/>
      <c r="AB177" s="173"/>
      <c r="AC177" s="174"/>
      <c r="AD177" s="174"/>
      <c r="AE177" s="174"/>
      <c r="AF177" s="174"/>
      <c r="AG177" s="227"/>
      <c r="AH177" s="227"/>
      <c r="AI177" s="229"/>
      <c r="AJ177" s="229"/>
      <c r="AK177" s="229"/>
      <c r="AL177" s="229"/>
      <c r="AM177" s="3"/>
      <c r="AN177" s="3"/>
    </row>
    <row r="178" spans="1:40" ht="15.75">
      <c r="A178" s="97" t="s">
        <v>308</v>
      </c>
      <c r="B178" s="97" t="s">
        <v>310</v>
      </c>
      <c r="C178" s="238">
        <v>2.3050000000000002</v>
      </c>
      <c r="D178" s="252">
        <v>0</v>
      </c>
      <c r="E178" s="228">
        <v>0</v>
      </c>
      <c r="F178" s="228">
        <v>0</v>
      </c>
      <c r="G178" s="228">
        <v>0</v>
      </c>
      <c r="H178" s="228">
        <v>0</v>
      </c>
      <c r="I178" s="238">
        <v>2.3050000000000002</v>
      </c>
      <c r="J178" s="252">
        <v>0</v>
      </c>
      <c r="K178" s="228">
        <v>0</v>
      </c>
      <c r="L178" s="228">
        <v>0</v>
      </c>
      <c r="M178" s="228">
        <v>0</v>
      </c>
      <c r="N178" s="228">
        <v>0</v>
      </c>
      <c r="O178" s="227">
        <v>2.3E-2</v>
      </c>
      <c r="P178" s="227">
        <v>0</v>
      </c>
      <c r="Q178" s="272">
        <v>0</v>
      </c>
      <c r="R178" s="272">
        <v>0</v>
      </c>
      <c r="S178" s="272">
        <v>0</v>
      </c>
      <c r="T178" s="272">
        <v>0</v>
      </c>
      <c r="U178" s="227">
        <v>2</v>
      </c>
      <c r="V178" s="227">
        <v>0</v>
      </c>
      <c r="W178" s="229">
        <v>0</v>
      </c>
      <c r="X178" s="229">
        <v>0</v>
      </c>
      <c r="Y178" s="229">
        <v>0</v>
      </c>
      <c r="Z178" s="228">
        <v>0</v>
      </c>
      <c r="AA178" s="173">
        <f t="shared" ref="AA178:AB179" si="83">(AG178*1000000)/U178/12</f>
        <v>4708.333333333333</v>
      </c>
      <c r="AB178" s="173">
        <v>0</v>
      </c>
      <c r="AC178" s="174">
        <v>0</v>
      </c>
      <c r="AD178" s="174">
        <v>0</v>
      </c>
      <c r="AE178" s="174">
        <v>0</v>
      </c>
      <c r="AF178" s="174">
        <v>0</v>
      </c>
      <c r="AG178" s="227">
        <v>0.113</v>
      </c>
      <c r="AH178" s="227">
        <v>0</v>
      </c>
      <c r="AI178" s="253">
        <v>0</v>
      </c>
      <c r="AJ178" s="253">
        <v>0</v>
      </c>
      <c r="AK178" s="253">
        <v>0</v>
      </c>
      <c r="AL178" s="253">
        <v>0</v>
      </c>
      <c r="AM178" s="3"/>
      <c r="AN178" s="3"/>
    </row>
    <row r="179" spans="1:40" ht="16.5" thickBot="1">
      <c r="A179" s="28" t="s">
        <v>329</v>
      </c>
      <c r="B179" s="97" t="s">
        <v>310</v>
      </c>
      <c r="C179" s="226">
        <v>0</v>
      </c>
      <c r="D179" s="227">
        <v>0</v>
      </c>
      <c r="E179" s="228">
        <v>0</v>
      </c>
      <c r="F179" s="228">
        <v>0</v>
      </c>
      <c r="G179" s="228">
        <v>0</v>
      </c>
      <c r="H179" s="228">
        <v>0</v>
      </c>
      <c r="I179" s="227">
        <v>0</v>
      </c>
      <c r="J179" s="227">
        <v>0</v>
      </c>
      <c r="K179" s="228">
        <v>0</v>
      </c>
      <c r="L179" s="228">
        <v>0</v>
      </c>
      <c r="M179" s="228">
        <v>0</v>
      </c>
      <c r="N179" s="228">
        <v>0</v>
      </c>
      <c r="O179" s="227">
        <v>0</v>
      </c>
      <c r="P179" s="227">
        <v>0</v>
      </c>
      <c r="Q179" s="228">
        <v>0</v>
      </c>
      <c r="R179" s="228">
        <v>0</v>
      </c>
      <c r="S179" s="228">
        <v>0</v>
      </c>
      <c r="T179" s="228">
        <v>0</v>
      </c>
      <c r="U179" s="227">
        <v>80</v>
      </c>
      <c r="V179" s="227">
        <v>25</v>
      </c>
      <c r="W179" s="229">
        <v>0</v>
      </c>
      <c r="X179" s="229">
        <v>0</v>
      </c>
      <c r="Y179" s="297">
        <v>0</v>
      </c>
      <c r="Z179" s="298">
        <v>0</v>
      </c>
      <c r="AA179" s="173">
        <f t="shared" si="83"/>
        <v>9653.125</v>
      </c>
      <c r="AB179" s="208">
        <f t="shared" si="83"/>
        <v>10433.333333333334</v>
      </c>
      <c r="AC179" s="307">
        <v>0</v>
      </c>
      <c r="AD179" s="307">
        <v>0</v>
      </c>
      <c r="AE179" s="307">
        <v>0</v>
      </c>
      <c r="AF179" s="307">
        <v>0</v>
      </c>
      <c r="AG179" s="299">
        <v>9.2669999999999995</v>
      </c>
      <c r="AH179" s="384">
        <v>3.13</v>
      </c>
      <c r="AI179" s="297">
        <v>0</v>
      </c>
      <c r="AJ179" s="297">
        <v>0</v>
      </c>
      <c r="AK179" s="297">
        <v>0</v>
      </c>
      <c r="AL179" s="297">
        <v>0</v>
      </c>
      <c r="AM179" s="3"/>
      <c r="AN179" s="3"/>
    </row>
    <row r="180" spans="1:40" ht="17.25" thickTop="1" thickBot="1">
      <c r="A180" s="106" t="s">
        <v>113</v>
      </c>
      <c r="B180" s="106"/>
      <c r="C180" s="300">
        <f t="shared" ref="C180:Z180" si="84">C8+C26+C30+C35+C45+C50+C59+C63+C67+C83+C90+C97+C100</f>
        <v>2026.7829999999999</v>
      </c>
      <c r="D180" s="300">
        <f t="shared" si="84"/>
        <v>2486.931</v>
      </c>
      <c r="E180" s="300">
        <f t="shared" si="84"/>
        <v>1991.1680000000001</v>
      </c>
      <c r="F180" s="300">
        <f t="shared" si="84"/>
        <v>2055.2450000000003</v>
      </c>
      <c r="G180" s="300">
        <f t="shared" si="84"/>
        <v>2142.6459999999997</v>
      </c>
      <c r="H180" s="300">
        <f t="shared" si="84"/>
        <v>2266.5480000000002</v>
      </c>
      <c r="I180" s="300">
        <f t="shared" si="84"/>
        <v>1965.4659999999999</v>
      </c>
      <c r="J180" s="300">
        <f t="shared" si="84"/>
        <v>2357.5060000000003</v>
      </c>
      <c r="K180" s="300">
        <f t="shared" si="84"/>
        <v>1942.6680000000001</v>
      </c>
      <c r="L180" s="300">
        <f t="shared" si="84"/>
        <v>2006.2450000000003</v>
      </c>
      <c r="M180" s="300">
        <f t="shared" si="84"/>
        <v>2093.6459999999997</v>
      </c>
      <c r="N180" s="300">
        <f t="shared" si="84"/>
        <v>2217.1480000000001</v>
      </c>
      <c r="O180" s="300">
        <f t="shared" si="84"/>
        <v>127.94200000000001</v>
      </c>
      <c r="P180" s="300">
        <f t="shared" si="84"/>
        <v>120.90100000000001</v>
      </c>
      <c r="Q180" s="300">
        <f t="shared" si="84"/>
        <v>110.53800000000001</v>
      </c>
      <c r="R180" s="300">
        <f t="shared" si="84"/>
        <v>114.14399999999999</v>
      </c>
      <c r="S180" s="300">
        <f t="shared" si="84"/>
        <v>119.45400000000001</v>
      </c>
      <c r="T180" s="300">
        <f t="shared" si="84"/>
        <v>135.99200000000002</v>
      </c>
      <c r="U180" s="301">
        <f t="shared" si="84"/>
        <v>5678</v>
      </c>
      <c r="V180" s="301">
        <f t="shared" si="84"/>
        <v>5355</v>
      </c>
      <c r="W180" s="301">
        <f t="shared" si="84"/>
        <v>5209</v>
      </c>
      <c r="X180" s="301">
        <f t="shared" si="84"/>
        <v>5193</v>
      </c>
      <c r="Y180" s="301">
        <f t="shared" si="84"/>
        <v>5201</v>
      </c>
      <c r="Z180" s="301">
        <f t="shared" si="84"/>
        <v>5203</v>
      </c>
      <c r="AA180" s="308">
        <f t="shared" ref="AA180:AF180" si="85">(AG180*1000000)/U180/12</f>
        <v>18973.552894211574</v>
      </c>
      <c r="AB180" s="308">
        <f t="shared" si="85"/>
        <v>19832.415188297542</v>
      </c>
      <c r="AC180" s="308">
        <f t="shared" si="85"/>
        <v>23535.835413067125</v>
      </c>
      <c r="AD180" s="308">
        <f t="shared" si="85"/>
        <v>24437.142948841389</v>
      </c>
      <c r="AE180" s="308">
        <f t="shared" si="85"/>
        <v>25321.797090303149</v>
      </c>
      <c r="AF180" s="308">
        <f t="shared" si="85"/>
        <v>25869.338202319177</v>
      </c>
      <c r="AG180" s="302">
        <f t="shared" ref="AG180:AL180" si="86">AG8+AG26+AG30+AG35+AG45+AG50+AG59+AG63+AG67+AG83+AG90+AG97+AG100</f>
        <v>1292.7819999999997</v>
      </c>
      <c r="AH180" s="302">
        <f t="shared" si="86"/>
        <v>1274.431</v>
      </c>
      <c r="AI180" s="302">
        <f t="shared" si="86"/>
        <v>1471.1779999999999</v>
      </c>
      <c r="AJ180" s="302">
        <f t="shared" si="86"/>
        <v>1522.825</v>
      </c>
      <c r="AK180" s="302">
        <f t="shared" si="86"/>
        <v>1580.384</v>
      </c>
      <c r="AL180" s="302">
        <f t="shared" si="86"/>
        <v>1615.1779999999999</v>
      </c>
      <c r="AM180" s="3"/>
      <c r="AN180" s="3"/>
    </row>
    <row r="181" spans="1:40" ht="13.5" thickTop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/>
      <c r="V181" s="4"/>
      <c r="W181" s="4"/>
      <c r="X181" s="4"/>
      <c r="Y181" s="4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  <c r="V182" s="4"/>
      <c r="W182" s="4"/>
      <c r="X182" s="4"/>
      <c r="Y182" s="4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/>
      <c r="V183" s="4"/>
      <c r="W183" s="4"/>
      <c r="X183" s="4"/>
      <c r="Y183" s="4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  <c r="V184" s="4"/>
      <c r="W184" s="4"/>
      <c r="X184" s="4"/>
      <c r="Y184" s="4"/>
      <c r="Z184" s="3"/>
      <c r="AA184" s="3"/>
      <c r="AB184" s="3"/>
      <c r="AC184" s="3"/>
      <c r="AD184" s="3"/>
      <c r="AE184" s="3"/>
      <c r="AF184" s="3"/>
      <c r="AG184" s="19"/>
      <c r="AH184" s="3"/>
      <c r="AI184" s="3"/>
      <c r="AJ184" s="3"/>
      <c r="AK184" s="3"/>
      <c r="AL184" s="3"/>
      <c r="AM184" s="3"/>
      <c r="AN184" s="3"/>
    </row>
    <row r="185" spans="1:4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/>
      <c r="V185" s="4"/>
      <c r="W185" s="4"/>
      <c r="X185" s="4"/>
      <c r="Y185" s="4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4"/>
      <c r="V186" s="4"/>
      <c r="W186" s="4"/>
      <c r="X186" s="4"/>
      <c r="Y186" s="4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4"/>
      <c r="V187" s="4"/>
      <c r="W187" s="4"/>
      <c r="X187" s="4"/>
      <c r="Y187" s="4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4"/>
      <c r="V188" s="4"/>
      <c r="W188" s="4"/>
      <c r="X188" s="4"/>
      <c r="Y188" s="4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4"/>
      <c r="V189" s="4"/>
      <c r="W189" s="4"/>
      <c r="X189" s="4"/>
      <c r="Y189" s="4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4"/>
      <c r="V190" s="4"/>
      <c r="W190" s="4"/>
      <c r="X190" s="4"/>
      <c r="Y190" s="4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4"/>
      <c r="V191" s="4"/>
      <c r="W191" s="4"/>
      <c r="X191" s="4"/>
      <c r="Y191" s="4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4"/>
      <c r="V192" s="4"/>
      <c r="W192" s="4"/>
      <c r="X192" s="4"/>
      <c r="Y192" s="4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6" spans="4:4">
      <c r="D196">
        <v>3</v>
      </c>
    </row>
  </sheetData>
  <mergeCells count="35">
    <mergeCell ref="U4:AL4"/>
    <mergeCell ref="C5:H5"/>
    <mergeCell ref="I5:N5"/>
    <mergeCell ref="O5:T5"/>
    <mergeCell ref="U5:Z5"/>
    <mergeCell ref="AA5:AF5"/>
    <mergeCell ref="A2:AJ2"/>
    <mergeCell ref="B4:B7"/>
    <mergeCell ref="X6:Z6"/>
    <mergeCell ref="AA6:AA7"/>
    <mergeCell ref="AB6:AB7"/>
    <mergeCell ref="AC6:AC7"/>
    <mergeCell ref="AD6:AF6"/>
    <mergeCell ref="AG6:AG7"/>
    <mergeCell ref="P6:P7"/>
    <mergeCell ref="Q6:Q7"/>
    <mergeCell ref="R6:T6"/>
    <mergeCell ref="U6:U7"/>
    <mergeCell ref="V6:V7"/>
    <mergeCell ref="AJ6:AL6"/>
    <mergeCell ref="C4:H4"/>
    <mergeCell ref="I4:T4"/>
    <mergeCell ref="W6:W7"/>
    <mergeCell ref="AG5:AL5"/>
    <mergeCell ref="C6:C7"/>
    <mergeCell ref="F6:H6"/>
    <mergeCell ref="I6:I7"/>
    <mergeCell ref="J6:J7"/>
    <mergeCell ref="K6:K7"/>
    <mergeCell ref="L6:N6"/>
    <mergeCell ref="O6:O7"/>
    <mergeCell ref="AH6:AH7"/>
    <mergeCell ref="AI6:AI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topLeftCell="A22" zoomScale="60" zoomScaleNormal="75" workbookViewId="0">
      <selection activeCell="F52" sqref="F52"/>
    </sheetView>
  </sheetViews>
  <sheetFormatPr defaultRowHeight="12.75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9" customWidth="1"/>
    <col min="10" max="15" width="16.42578125" customWidth="1"/>
    <col min="16" max="19" width="15.7109375" bestFit="1" customWidth="1"/>
    <col min="20" max="20" width="14.5703125" customWidth="1"/>
  </cols>
  <sheetData>
    <row r="1" spans="1:33" ht="22.5" customHeight="1">
      <c r="A1" s="33"/>
      <c r="B1" s="39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497" t="s">
        <v>100</v>
      </c>
      <c r="O1" s="497"/>
      <c r="P1" s="497"/>
      <c r="Q1" s="497"/>
      <c r="R1" s="497"/>
      <c r="S1" s="497"/>
      <c r="T1" s="498"/>
      <c r="U1" s="30"/>
      <c r="V1" s="30"/>
      <c r="W1" s="30"/>
      <c r="X1" s="30"/>
      <c r="Y1" s="30"/>
      <c r="Z1" s="30"/>
      <c r="AA1" s="30"/>
      <c r="AB1" s="30"/>
    </row>
    <row r="2" spans="1:33" ht="82.5" customHeight="1">
      <c r="A2" s="499" t="s">
        <v>111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33" ht="20.25">
      <c r="A3" s="500" t="s">
        <v>43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</row>
    <row r="5" spans="1:33" ht="97.5" customHeight="1">
      <c r="A5" s="501" t="s">
        <v>87</v>
      </c>
      <c r="B5" s="502" t="s">
        <v>114</v>
      </c>
      <c r="C5" s="503"/>
      <c r="D5" s="503"/>
      <c r="E5" s="503"/>
      <c r="F5" s="503"/>
      <c r="G5" s="503"/>
      <c r="H5" s="504"/>
      <c r="I5" s="505" t="s">
        <v>44</v>
      </c>
      <c r="J5" s="503"/>
      <c r="K5" s="503"/>
      <c r="L5" s="503"/>
      <c r="M5" s="503"/>
      <c r="N5" s="503"/>
      <c r="O5" s="504"/>
      <c r="P5" s="506"/>
      <c r="Q5" s="506"/>
      <c r="R5" s="506"/>
      <c r="S5" s="506"/>
      <c r="T5" s="50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>
      <c r="A6" s="501"/>
      <c r="B6" s="338" t="s">
        <v>16</v>
      </c>
      <c r="C6" s="386" t="s">
        <v>146</v>
      </c>
      <c r="D6" s="386" t="s">
        <v>148</v>
      </c>
      <c r="E6" s="386" t="s">
        <v>151</v>
      </c>
      <c r="F6" s="386" t="s">
        <v>188</v>
      </c>
      <c r="G6" s="386" t="s">
        <v>194</v>
      </c>
      <c r="H6" s="386" t="s">
        <v>357</v>
      </c>
      <c r="I6" s="505"/>
      <c r="J6" s="386" t="s">
        <v>146</v>
      </c>
      <c r="K6" s="386" t="s">
        <v>148</v>
      </c>
      <c r="L6" s="386" t="s">
        <v>151</v>
      </c>
      <c r="M6" s="386" t="s">
        <v>188</v>
      </c>
      <c r="N6" s="386" t="s">
        <v>194</v>
      </c>
      <c r="O6" s="386" t="s">
        <v>357</v>
      </c>
      <c r="P6" s="386" t="s">
        <v>148</v>
      </c>
      <c r="Q6" s="386" t="s">
        <v>151</v>
      </c>
      <c r="R6" s="386" t="s">
        <v>188</v>
      </c>
      <c r="S6" s="385" t="s">
        <v>194</v>
      </c>
      <c r="T6" s="386" t="s">
        <v>357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>
      <c r="A7" s="36" t="s">
        <v>45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8" t="s">
        <v>171</v>
      </c>
      <c r="Q7" s="38" t="s">
        <v>172</v>
      </c>
      <c r="R7" s="38" t="s">
        <v>173</v>
      </c>
      <c r="S7" s="38" t="s">
        <v>174</v>
      </c>
      <c r="T7" s="38" t="s">
        <v>175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>
      <c r="A8" s="492" t="s">
        <v>46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8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>
      <c r="A9" s="494" t="s">
        <v>50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6"/>
    </row>
    <row r="10" spans="1:33" ht="52.5" customHeight="1">
      <c r="A10" s="6" t="s">
        <v>102</v>
      </c>
      <c r="B10" s="40"/>
      <c r="C10" s="7"/>
      <c r="D10" s="7"/>
      <c r="E10" s="7"/>
      <c r="F10" s="7"/>
      <c r="G10" s="7"/>
      <c r="H10" s="7"/>
      <c r="I10" s="46"/>
      <c r="J10" s="8"/>
      <c r="K10" s="8"/>
      <c r="L10" s="8"/>
      <c r="M10" s="8"/>
      <c r="N10" s="8"/>
      <c r="O10" s="8"/>
      <c r="P10" s="21"/>
      <c r="Q10" s="21"/>
      <c r="R10" s="21"/>
      <c r="S10" s="21"/>
      <c r="T10" s="21"/>
    </row>
    <row r="11" spans="1:33" ht="32.25" customHeight="1">
      <c r="A11" s="11" t="s">
        <v>51</v>
      </c>
      <c r="B11" s="41" t="s">
        <v>48</v>
      </c>
      <c r="C11" s="339">
        <v>4</v>
      </c>
      <c r="D11" s="339">
        <v>5.4</v>
      </c>
      <c r="E11" s="339">
        <v>5.4</v>
      </c>
      <c r="F11" s="339">
        <v>5.4</v>
      </c>
      <c r="G11" s="339">
        <v>5.4</v>
      </c>
      <c r="H11" s="339">
        <v>5.4</v>
      </c>
      <c r="I11" s="47">
        <v>67.05</v>
      </c>
      <c r="J11" s="340">
        <f t="shared" ref="J11:J16" si="0">I11*C11</f>
        <v>268.2</v>
      </c>
      <c r="K11" s="340">
        <f t="shared" ref="K11:K16" si="1">I11*D11</f>
        <v>362.07</v>
      </c>
      <c r="L11" s="340">
        <f t="shared" ref="L11:L16" si="2">I11*E11</f>
        <v>362.07</v>
      </c>
      <c r="M11" s="340">
        <f t="shared" ref="M11:M16" si="3">I11*F11</f>
        <v>362.07</v>
      </c>
      <c r="N11" s="340">
        <f t="shared" ref="N11:N16" si="4">I11*G11</f>
        <v>362.07</v>
      </c>
      <c r="O11" s="340">
        <f t="shared" ref="O11:O16" si="5">I11*H11</f>
        <v>362.07</v>
      </c>
      <c r="P11" s="387">
        <f>(K11/J11)*100</f>
        <v>135</v>
      </c>
      <c r="Q11" s="387">
        <f>(L11/K11)*100</f>
        <v>100</v>
      </c>
      <c r="R11" s="387">
        <f>(M11/L11)*100</f>
        <v>100</v>
      </c>
      <c r="S11" s="387">
        <f>(N11/M11)*100</f>
        <v>100</v>
      </c>
      <c r="T11" s="387">
        <f>(O11/N11)*100</f>
        <v>100</v>
      </c>
    </row>
    <row r="12" spans="1:33" ht="35.25" customHeight="1">
      <c r="A12" s="11" t="s">
        <v>52</v>
      </c>
      <c r="B12" s="41" t="s">
        <v>48</v>
      </c>
      <c r="C12" s="339">
        <v>19.899999999999999</v>
      </c>
      <c r="D12" s="339">
        <v>27.5</v>
      </c>
      <c r="E12" s="339">
        <v>20.5</v>
      </c>
      <c r="F12" s="341">
        <v>20.9</v>
      </c>
      <c r="G12" s="339">
        <v>22.3</v>
      </c>
      <c r="H12" s="339">
        <v>22.7</v>
      </c>
      <c r="I12" s="47">
        <v>42.4</v>
      </c>
      <c r="J12" s="340">
        <f t="shared" si="0"/>
        <v>843.75999999999988</v>
      </c>
      <c r="K12" s="340">
        <f t="shared" si="1"/>
        <v>1166</v>
      </c>
      <c r="L12" s="340">
        <f t="shared" si="2"/>
        <v>869.19999999999993</v>
      </c>
      <c r="M12" s="340">
        <f t="shared" si="3"/>
        <v>886.15999999999985</v>
      </c>
      <c r="N12" s="340">
        <f t="shared" si="4"/>
        <v>945.52</v>
      </c>
      <c r="O12" s="340">
        <f t="shared" si="5"/>
        <v>962.4799999999999</v>
      </c>
      <c r="P12" s="387">
        <f t="shared" ref="P12:T17" si="6">(K12/J12)*100</f>
        <v>138.19095477386935</v>
      </c>
      <c r="Q12" s="387">
        <f t="shared" si="6"/>
        <v>74.545454545454533</v>
      </c>
      <c r="R12" s="387">
        <f t="shared" si="6"/>
        <v>101.95121951219512</v>
      </c>
      <c r="S12" s="387">
        <f t="shared" si="6"/>
        <v>106.69856459330146</v>
      </c>
      <c r="T12" s="387">
        <f t="shared" si="6"/>
        <v>101.79372197309415</v>
      </c>
    </row>
    <row r="13" spans="1:33" ht="52.5" customHeight="1">
      <c r="A13" s="11" t="s">
        <v>53</v>
      </c>
      <c r="B13" s="41" t="s">
        <v>48</v>
      </c>
      <c r="C13" s="339">
        <v>1769</v>
      </c>
      <c r="D13" s="341">
        <v>1467.9</v>
      </c>
      <c r="E13" s="339">
        <v>1372.9</v>
      </c>
      <c r="F13" s="341">
        <v>1377.9</v>
      </c>
      <c r="G13" s="339">
        <v>1382.1</v>
      </c>
      <c r="H13" s="339">
        <v>1385.9</v>
      </c>
      <c r="I13" s="47">
        <v>8.3000000000000007</v>
      </c>
      <c r="J13" s="340">
        <f t="shared" si="0"/>
        <v>14682.7</v>
      </c>
      <c r="K13" s="340">
        <f t="shared" si="1"/>
        <v>12183.570000000002</v>
      </c>
      <c r="L13" s="340">
        <f t="shared" si="2"/>
        <v>11395.070000000002</v>
      </c>
      <c r="M13" s="340">
        <f t="shared" si="3"/>
        <v>11436.570000000002</v>
      </c>
      <c r="N13" s="340">
        <f t="shared" si="4"/>
        <v>11471.43</v>
      </c>
      <c r="O13" s="340">
        <f t="shared" si="5"/>
        <v>11502.970000000001</v>
      </c>
      <c r="P13" s="387">
        <f t="shared" si="6"/>
        <v>82.979084228377616</v>
      </c>
      <c r="Q13" s="387">
        <f t="shared" si="6"/>
        <v>93.528169493834739</v>
      </c>
      <c r="R13" s="387">
        <f t="shared" si="6"/>
        <v>100.36419258503896</v>
      </c>
      <c r="S13" s="387">
        <f t="shared" si="6"/>
        <v>100.3048116699325</v>
      </c>
      <c r="T13" s="387">
        <f t="shared" si="6"/>
        <v>100.27494392590985</v>
      </c>
    </row>
    <row r="14" spans="1:33" ht="30" customHeight="1">
      <c r="A14" s="11" t="s">
        <v>54</v>
      </c>
      <c r="B14" s="41" t="s">
        <v>48</v>
      </c>
      <c r="C14" s="339">
        <v>2.65</v>
      </c>
      <c r="D14" s="339">
        <v>1.41</v>
      </c>
      <c r="E14" s="339">
        <v>1</v>
      </c>
      <c r="F14" s="341">
        <v>1.1000000000000001</v>
      </c>
      <c r="G14" s="339">
        <v>1.2</v>
      </c>
      <c r="H14" s="339">
        <v>1.2</v>
      </c>
      <c r="I14" s="47">
        <v>61.3</v>
      </c>
      <c r="J14" s="340">
        <f t="shared" si="0"/>
        <v>162.44499999999999</v>
      </c>
      <c r="K14" s="340">
        <f t="shared" si="1"/>
        <v>86.432999999999993</v>
      </c>
      <c r="L14" s="340">
        <f t="shared" si="2"/>
        <v>61.3</v>
      </c>
      <c r="M14" s="340">
        <f t="shared" si="3"/>
        <v>67.430000000000007</v>
      </c>
      <c r="N14" s="340">
        <f t="shared" si="4"/>
        <v>73.559999999999988</v>
      </c>
      <c r="O14" s="340">
        <f t="shared" si="5"/>
        <v>73.559999999999988</v>
      </c>
      <c r="P14" s="387">
        <f t="shared" si="6"/>
        <v>53.20754716981132</v>
      </c>
      <c r="Q14" s="387">
        <f t="shared" si="6"/>
        <v>70.921985815602838</v>
      </c>
      <c r="R14" s="387">
        <f t="shared" si="6"/>
        <v>110.00000000000001</v>
      </c>
      <c r="S14" s="387">
        <f t="shared" si="6"/>
        <v>109.09090909090907</v>
      </c>
      <c r="T14" s="387">
        <f t="shared" si="6"/>
        <v>100</v>
      </c>
    </row>
    <row r="15" spans="1:33" ht="33.75" customHeight="1">
      <c r="A15" s="11" t="s">
        <v>55</v>
      </c>
      <c r="B15" s="41" t="s">
        <v>48</v>
      </c>
      <c r="C15" s="339">
        <v>419.3</v>
      </c>
      <c r="D15" s="339">
        <v>412.1</v>
      </c>
      <c r="E15" s="339">
        <v>418.5</v>
      </c>
      <c r="F15" s="341">
        <v>424.2</v>
      </c>
      <c r="G15" s="339">
        <v>434.8</v>
      </c>
      <c r="H15" s="339">
        <v>439.2</v>
      </c>
      <c r="I15" s="47">
        <v>8.4600000000000009</v>
      </c>
      <c r="J15" s="340">
        <f t="shared" si="0"/>
        <v>3547.2780000000002</v>
      </c>
      <c r="K15" s="340">
        <f t="shared" si="1"/>
        <v>3486.3660000000004</v>
      </c>
      <c r="L15" s="340">
        <f t="shared" si="2"/>
        <v>3540.51</v>
      </c>
      <c r="M15" s="340">
        <f t="shared" si="3"/>
        <v>3588.7320000000004</v>
      </c>
      <c r="N15" s="340">
        <f t="shared" si="4"/>
        <v>3678.4080000000004</v>
      </c>
      <c r="O15" s="340">
        <f t="shared" si="5"/>
        <v>3715.6320000000001</v>
      </c>
      <c r="P15" s="387">
        <f t="shared" si="6"/>
        <v>98.282852373002626</v>
      </c>
      <c r="Q15" s="387">
        <f t="shared" si="6"/>
        <v>101.55302111138073</v>
      </c>
      <c r="R15" s="387">
        <f t="shared" si="6"/>
        <v>101.36200716845877</v>
      </c>
      <c r="S15" s="387">
        <f t="shared" si="6"/>
        <v>102.4988213107025</v>
      </c>
      <c r="T15" s="387">
        <f t="shared" si="6"/>
        <v>101.01195952161912</v>
      </c>
    </row>
    <row r="16" spans="1:33" ht="32.25" customHeight="1">
      <c r="A16" s="11" t="s">
        <v>56</v>
      </c>
      <c r="B16" s="41" t="s">
        <v>48</v>
      </c>
      <c r="C16" s="339">
        <v>30.8</v>
      </c>
      <c r="D16" s="339">
        <v>30.9</v>
      </c>
      <c r="E16" s="339">
        <v>32.700000000000003</v>
      </c>
      <c r="F16" s="341">
        <v>34.5</v>
      </c>
      <c r="G16" s="339">
        <v>36.4</v>
      </c>
      <c r="H16" s="339">
        <v>38</v>
      </c>
      <c r="I16" s="47">
        <v>17.82</v>
      </c>
      <c r="J16" s="340">
        <f t="shared" si="0"/>
        <v>548.85599999999999</v>
      </c>
      <c r="K16" s="340">
        <f t="shared" si="1"/>
        <v>550.63800000000003</v>
      </c>
      <c r="L16" s="340">
        <f t="shared" si="2"/>
        <v>582.71400000000006</v>
      </c>
      <c r="M16" s="340">
        <f t="shared" si="3"/>
        <v>614.79</v>
      </c>
      <c r="N16" s="340">
        <f t="shared" si="4"/>
        <v>648.64800000000002</v>
      </c>
      <c r="O16" s="340">
        <f t="shared" si="5"/>
        <v>677.16</v>
      </c>
      <c r="P16" s="387">
        <f t="shared" si="6"/>
        <v>100.32467532467533</v>
      </c>
      <c r="Q16" s="387">
        <f t="shared" si="6"/>
        <v>105.8252427184466</v>
      </c>
      <c r="R16" s="387">
        <f t="shared" si="6"/>
        <v>105.50458715596329</v>
      </c>
      <c r="S16" s="387">
        <f t="shared" si="6"/>
        <v>105.50724637681161</v>
      </c>
      <c r="T16" s="387">
        <f t="shared" si="6"/>
        <v>104.39560439560438</v>
      </c>
    </row>
    <row r="17" spans="1:20" ht="28.5" customHeight="1">
      <c r="A17" s="9" t="s">
        <v>343</v>
      </c>
      <c r="B17" s="40" t="s">
        <v>86</v>
      </c>
      <c r="C17" s="40" t="s">
        <v>86</v>
      </c>
      <c r="D17" s="40" t="s">
        <v>86</v>
      </c>
      <c r="E17" s="40" t="s">
        <v>86</v>
      </c>
      <c r="F17" s="342" t="s">
        <v>86</v>
      </c>
      <c r="G17" s="40" t="s">
        <v>86</v>
      </c>
      <c r="H17" s="40" t="s">
        <v>86</v>
      </c>
      <c r="I17" s="47"/>
      <c r="J17" s="343">
        <f t="shared" ref="J17:O17" si="7">SUM(J11:J16)</f>
        <v>20053.239000000001</v>
      </c>
      <c r="K17" s="343">
        <f t="shared" si="7"/>
        <v>17835.077000000001</v>
      </c>
      <c r="L17" s="343">
        <f t="shared" si="7"/>
        <v>16810.864000000001</v>
      </c>
      <c r="M17" s="343">
        <f t="shared" si="7"/>
        <v>16955.752</v>
      </c>
      <c r="N17" s="343">
        <f t="shared" si="7"/>
        <v>17179.636000000002</v>
      </c>
      <c r="O17" s="343">
        <f t="shared" si="7"/>
        <v>17293.871999999999</v>
      </c>
      <c r="P17" s="388">
        <f t="shared" si="6"/>
        <v>88.938634801091226</v>
      </c>
      <c r="Q17" s="388">
        <f t="shared" si="6"/>
        <v>94.257311028149758</v>
      </c>
      <c r="R17" s="388">
        <f t="shared" si="6"/>
        <v>100.86187122803443</v>
      </c>
      <c r="S17" s="388">
        <f t="shared" si="6"/>
        <v>101.32040147791737</v>
      </c>
      <c r="T17" s="388">
        <f t="shared" si="6"/>
        <v>100.66495006064156</v>
      </c>
    </row>
    <row r="18" spans="1:20" ht="52.5" customHeight="1">
      <c r="A18" s="13" t="s">
        <v>103</v>
      </c>
      <c r="B18" s="40"/>
      <c r="C18" s="7"/>
      <c r="D18" s="7"/>
      <c r="E18" s="7"/>
      <c r="F18" s="344"/>
      <c r="G18" s="7"/>
      <c r="H18" s="7"/>
      <c r="I18" s="47"/>
      <c r="J18" s="345"/>
      <c r="K18" s="345"/>
      <c r="L18" s="345"/>
      <c r="M18" s="345"/>
      <c r="N18" s="345"/>
      <c r="O18" s="345"/>
      <c r="P18" s="389"/>
      <c r="Q18" s="389"/>
      <c r="R18" s="389"/>
      <c r="S18" s="389"/>
      <c r="T18" s="389"/>
    </row>
    <row r="19" spans="1:20" ht="52.5" customHeight="1">
      <c r="A19" s="11" t="s">
        <v>57</v>
      </c>
      <c r="B19" s="41" t="s">
        <v>47</v>
      </c>
      <c r="C19" s="339">
        <v>170.4</v>
      </c>
      <c r="D19" s="339">
        <v>142.69999999999999</v>
      </c>
      <c r="E19" s="339">
        <v>177</v>
      </c>
      <c r="F19" s="341">
        <v>178.4</v>
      </c>
      <c r="G19" s="339">
        <v>183</v>
      </c>
      <c r="H19" s="339">
        <v>187</v>
      </c>
      <c r="I19" s="47">
        <v>2716.41</v>
      </c>
      <c r="J19" s="340">
        <f>I19*C19</f>
        <v>462876.26399999997</v>
      </c>
      <c r="K19" s="340">
        <f>I19*D19</f>
        <v>387631.70699999994</v>
      </c>
      <c r="L19" s="340">
        <f>I19*E19</f>
        <v>480804.56999999995</v>
      </c>
      <c r="M19" s="340">
        <f>I19*F19</f>
        <v>484607.54399999999</v>
      </c>
      <c r="N19" s="340">
        <f>I19*G19</f>
        <v>497103.02999999997</v>
      </c>
      <c r="O19" s="340">
        <f>I19*H19</f>
        <v>507968.67</v>
      </c>
      <c r="P19" s="387">
        <f t="shared" ref="P19:T20" si="8">(K19/J19)*100</f>
        <v>83.744131455399057</v>
      </c>
      <c r="Q19" s="387">
        <f t="shared" si="8"/>
        <v>124.03644008409252</v>
      </c>
      <c r="R19" s="387">
        <f t="shared" si="8"/>
        <v>100.79096045197741</v>
      </c>
      <c r="S19" s="387">
        <f t="shared" si="8"/>
        <v>102.57847533632287</v>
      </c>
      <c r="T19" s="387">
        <f t="shared" si="8"/>
        <v>102.18579234972678</v>
      </c>
    </row>
    <row r="20" spans="1:20" ht="33.75" customHeight="1">
      <c r="A20" s="9" t="s">
        <v>343</v>
      </c>
      <c r="B20" s="40" t="s">
        <v>86</v>
      </c>
      <c r="C20" s="40" t="s">
        <v>86</v>
      </c>
      <c r="D20" s="40" t="s">
        <v>86</v>
      </c>
      <c r="E20" s="40" t="s">
        <v>86</v>
      </c>
      <c r="F20" s="40" t="s">
        <v>86</v>
      </c>
      <c r="G20" s="40" t="s">
        <v>86</v>
      </c>
      <c r="H20" s="40" t="s">
        <v>86</v>
      </c>
      <c r="I20" s="47"/>
      <c r="J20" s="343">
        <f t="shared" ref="J20:O20" si="9">SUM(J19)</f>
        <v>462876.26399999997</v>
      </c>
      <c r="K20" s="343">
        <f t="shared" si="9"/>
        <v>387631.70699999994</v>
      </c>
      <c r="L20" s="343">
        <f t="shared" si="9"/>
        <v>480804.56999999995</v>
      </c>
      <c r="M20" s="343">
        <f t="shared" si="9"/>
        <v>484607.54399999999</v>
      </c>
      <c r="N20" s="343">
        <f t="shared" si="9"/>
        <v>497103.02999999997</v>
      </c>
      <c r="O20" s="343">
        <f t="shared" si="9"/>
        <v>507968.67</v>
      </c>
      <c r="P20" s="388">
        <f t="shared" si="8"/>
        <v>83.744131455399057</v>
      </c>
      <c r="Q20" s="388">
        <f t="shared" si="8"/>
        <v>124.03644008409252</v>
      </c>
      <c r="R20" s="388">
        <f t="shared" si="8"/>
        <v>100.79096045197741</v>
      </c>
      <c r="S20" s="388">
        <f t="shared" si="8"/>
        <v>102.57847533632287</v>
      </c>
      <c r="T20" s="388">
        <f t="shared" si="8"/>
        <v>102.18579234972678</v>
      </c>
    </row>
    <row r="21" spans="1:20" ht="52.5" customHeight="1">
      <c r="A21" s="13" t="s">
        <v>104</v>
      </c>
      <c r="B21" s="40"/>
      <c r="C21" s="7"/>
      <c r="D21" s="7"/>
      <c r="E21" s="7"/>
      <c r="F21" s="7"/>
      <c r="G21" s="7"/>
      <c r="H21" s="7"/>
      <c r="I21" s="47"/>
      <c r="J21" s="345"/>
      <c r="K21" s="345"/>
      <c r="L21" s="345"/>
      <c r="M21" s="345"/>
      <c r="N21" s="345"/>
      <c r="O21" s="345"/>
      <c r="P21" s="389"/>
      <c r="Q21" s="389"/>
      <c r="R21" s="389"/>
      <c r="S21" s="389"/>
      <c r="T21" s="389"/>
    </row>
    <row r="22" spans="1:20" ht="27.75" customHeight="1">
      <c r="A22" s="11" t="s">
        <v>61</v>
      </c>
      <c r="B22" s="41" t="s">
        <v>60</v>
      </c>
      <c r="C22" s="339">
        <v>440</v>
      </c>
      <c r="D22" s="339">
        <v>380</v>
      </c>
      <c r="E22" s="339">
        <v>400</v>
      </c>
      <c r="F22" s="339">
        <v>410</v>
      </c>
      <c r="G22" s="339">
        <v>440</v>
      </c>
      <c r="H22" s="339">
        <v>450</v>
      </c>
      <c r="I22" s="47">
        <v>5.99</v>
      </c>
      <c r="J22" s="345">
        <f>I22*C22</f>
        <v>2635.6</v>
      </c>
      <c r="K22" s="345">
        <f>I22*D22</f>
        <v>2276.2000000000003</v>
      </c>
      <c r="L22" s="345">
        <f>I22*E22</f>
        <v>2396</v>
      </c>
      <c r="M22" s="345">
        <f>I22*F22</f>
        <v>2455.9</v>
      </c>
      <c r="N22" s="345">
        <f>I22*G22</f>
        <v>2635.6</v>
      </c>
      <c r="O22" s="345">
        <f>I22*H22</f>
        <v>2695.5</v>
      </c>
      <c r="P22" s="387">
        <f t="shared" ref="P22:T24" si="10">(K22/J22)*100</f>
        <v>86.363636363636374</v>
      </c>
      <c r="Q22" s="387">
        <f t="shared" si="10"/>
        <v>105.26315789473684</v>
      </c>
      <c r="R22" s="389">
        <f t="shared" si="10"/>
        <v>102.50000000000001</v>
      </c>
      <c r="S22" s="387">
        <f t="shared" si="10"/>
        <v>107.31707317073169</v>
      </c>
      <c r="T22" s="387">
        <f t="shared" si="10"/>
        <v>102.27272727272727</v>
      </c>
    </row>
    <row r="23" spans="1:20" ht="27.75" customHeight="1">
      <c r="A23" s="9" t="s">
        <v>343</v>
      </c>
      <c r="B23" s="41" t="s">
        <v>86</v>
      </c>
      <c r="C23" s="41" t="s">
        <v>86</v>
      </c>
      <c r="D23" s="41" t="s">
        <v>86</v>
      </c>
      <c r="E23" s="41" t="s">
        <v>86</v>
      </c>
      <c r="F23" s="41" t="s">
        <v>86</v>
      </c>
      <c r="G23" s="41" t="s">
        <v>86</v>
      </c>
      <c r="H23" s="41" t="s">
        <v>86</v>
      </c>
      <c r="I23" s="47"/>
      <c r="J23" s="346">
        <f t="shared" ref="J23:O23" si="11">SUM(J22)</f>
        <v>2635.6</v>
      </c>
      <c r="K23" s="346">
        <f t="shared" si="11"/>
        <v>2276.2000000000003</v>
      </c>
      <c r="L23" s="346">
        <f t="shared" si="11"/>
        <v>2396</v>
      </c>
      <c r="M23" s="346">
        <f t="shared" si="11"/>
        <v>2455.9</v>
      </c>
      <c r="N23" s="346">
        <f t="shared" si="11"/>
        <v>2635.6</v>
      </c>
      <c r="O23" s="346">
        <f t="shared" si="11"/>
        <v>2695.5</v>
      </c>
      <c r="P23" s="388">
        <f t="shared" si="10"/>
        <v>86.363636363636374</v>
      </c>
      <c r="Q23" s="388">
        <f t="shared" si="10"/>
        <v>105.26315789473684</v>
      </c>
      <c r="R23" s="390">
        <f t="shared" si="10"/>
        <v>102.50000000000001</v>
      </c>
      <c r="S23" s="388">
        <f t="shared" si="10"/>
        <v>107.31707317073169</v>
      </c>
      <c r="T23" s="388">
        <f t="shared" si="10"/>
        <v>102.27272727272727</v>
      </c>
    </row>
    <row r="24" spans="1:20" ht="32.25" customHeight="1">
      <c r="A24" s="9" t="s">
        <v>344</v>
      </c>
      <c r="B24" s="40"/>
      <c r="C24" s="7"/>
      <c r="D24" s="7"/>
      <c r="E24" s="7"/>
      <c r="F24" s="7"/>
      <c r="G24" s="7"/>
      <c r="H24" s="7"/>
      <c r="I24" s="47"/>
      <c r="J24" s="343">
        <f t="shared" ref="J24:O24" si="12">J17+J20+J23</f>
        <v>485565.10299999994</v>
      </c>
      <c r="K24" s="343">
        <f t="shared" si="12"/>
        <v>407742.98399999994</v>
      </c>
      <c r="L24" s="343">
        <f t="shared" si="12"/>
        <v>500011.43399999995</v>
      </c>
      <c r="M24" s="343">
        <f t="shared" si="12"/>
        <v>504019.196</v>
      </c>
      <c r="N24" s="343">
        <f t="shared" si="12"/>
        <v>516918.26599999995</v>
      </c>
      <c r="O24" s="343">
        <f t="shared" si="12"/>
        <v>527958.04200000002</v>
      </c>
      <c r="P24" s="388">
        <f t="shared" si="10"/>
        <v>83.972876444541356</v>
      </c>
      <c r="Q24" s="388">
        <f t="shared" si="10"/>
        <v>122.62907116017968</v>
      </c>
      <c r="R24" s="388">
        <f t="shared" si="10"/>
        <v>100.80153407051888</v>
      </c>
      <c r="S24" s="388">
        <f t="shared" si="10"/>
        <v>102.55924181109958</v>
      </c>
      <c r="T24" s="388">
        <f t="shared" si="10"/>
        <v>102.13569082892499</v>
      </c>
    </row>
    <row r="25" spans="1:20" ht="52.5" customHeight="1">
      <c r="A25" s="486" t="s">
        <v>62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8"/>
    </row>
    <row r="26" spans="1:20" ht="32.25" customHeight="1">
      <c r="A26" s="15" t="s">
        <v>63</v>
      </c>
      <c r="B26" s="12" t="s">
        <v>59</v>
      </c>
      <c r="C26" s="339">
        <v>381.5</v>
      </c>
      <c r="D26" s="339">
        <v>389.8</v>
      </c>
      <c r="E26" s="339">
        <v>338.8</v>
      </c>
      <c r="F26" s="341">
        <v>339.8</v>
      </c>
      <c r="G26" s="341">
        <v>339.9</v>
      </c>
      <c r="H26" s="341">
        <v>340</v>
      </c>
      <c r="I26" s="47">
        <v>509.11</v>
      </c>
      <c r="J26" s="340">
        <f>I26*C26</f>
        <v>194225.465</v>
      </c>
      <c r="K26" s="340">
        <f>I26*D26</f>
        <v>198451.07800000001</v>
      </c>
      <c r="L26" s="340">
        <f>I26*E26</f>
        <v>172486.46800000002</v>
      </c>
      <c r="M26" s="340">
        <f>I26*F26</f>
        <v>172995.57800000001</v>
      </c>
      <c r="N26" s="340">
        <f>I26*G26</f>
        <v>173046.489</v>
      </c>
      <c r="O26" s="340">
        <f>I26*H26</f>
        <v>173097.4</v>
      </c>
      <c r="P26" s="387">
        <f t="shared" ref="P26:T27" si="13">(K26/J26)*100</f>
        <v>102.17562254259502</v>
      </c>
      <c r="Q26" s="387">
        <f t="shared" si="13"/>
        <v>86.91636736788098</v>
      </c>
      <c r="R26" s="387">
        <f t="shared" si="13"/>
        <v>100.29515938606848</v>
      </c>
      <c r="S26" s="387">
        <f t="shared" si="13"/>
        <v>100.029429075927</v>
      </c>
      <c r="T26" s="387">
        <f t="shared" si="13"/>
        <v>100.02942041776993</v>
      </c>
    </row>
    <row r="27" spans="1:20" ht="36" customHeight="1">
      <c r="A27" s="347" t="s">
        <v>49</v>
      </c>
      <c r="B27" s="348" t="s">
        <v>86</v>
      </c>
      <c r="C27" s="349" t="s">
        <v>86</v>
      </c>
      <c r="D27" s="349" t="s">
        <v>86</v>
      </c>
      <c r="E27" s="349" t="s">
        <v>86</v>
      </c>
      <c r="F27" s="349" t="s">
        <v>86</v>
      </c>
      <c r="G27" s="349" t="s">
        <v>86</v>
      </c>
      <c r="H27" s="348" t="s">
        <v>86</v>
      </c>
      <c r="I27" s="350" t="s">
        <v>86</v>
      </c>
      <c r="J27" s="351">
        <f t="shared" ref="J27:O27" si="14">SUM(J26)</f>
        <v>194225.465</v>
      </c>
      <c r="K27" s="351">
        <f t="shared" si="14"/>
        <v>198451.07800000001</v>
      </c>
      <c r="L27" s="351">
        <f t="shared" si="14"/>
        <v>172486.46800000002</v>
      </c>
      <c r="M27" s="351">
        <f t="shared" si="14"/>
        <v>172995.57800000001</v>
      </c>
      <c r="N27" s="351">
        <f t="shared" si="14"/>
        <v>173046.489</v>
      </c>
      <c r="O27" s="351">
        <f t="shared" si="14"/>
        <v>173097.4</v>
      </c>
      <c r="P27" s="388">
        <f t="shared" si="13"/>
        <v>102.17562254259502</v>
      </c>
      <c r="Q27" s="388">
        <f t="shared" si="13"/>
        <v>86.91636736788098</v>
      </c>
      <c r="R27" s="388">
        <f t="shared" si="13"/>
        <v>100.29515938606848</v>
      </c>
      <c r="S27" s="388">
        <f t="shared" si="13"/>
        <v>100.029429075927</v>
      </c>
      <c r="T27" s="388">
        <f t="shared" si="13"/>
        <v>100.02942041776993</v>
      </c>
    </row>
    <row r="28" spans="1:20" ht="28.5" customHeight="1">
      <c r="A28" s="489" t="s">
        <v>64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1"/>
    </row>
    <row r="29" spans="1:20" ht="33.75" customHeight="1">
      <c r="A29" s="14" t="s">
        <v>65</v>
      </c>
      <c r="B29" s="40" t="s">
        <v>48</v>
      </c>
      <c r="C29" s="352">
        <v>85205.9</v>
      </c>
      <c r="D29" s="352">
        <v>73523.100000000006</v>
      </c>
      <c r="E29" s="410">
        <v>54626</v>
      </c>
      <c r="F29" s="410">
        <v>60437</v>
      </c>
      <c r="G29" s="410">
        <v>60660</v>
      </c>
      <c r="H29" s="410">
        <v>61863</v>
      </c>
      <c r="I29" s="46">
        <v>109.5</v>
      </c>
      <c r="J29" s="353">
        <f>I29*C29</f>
        <v>9330046.0499999989</v>
      </c>
      <c r="K29" s="353">
        <f>I29*D29</f>
        <v>8050779.4500000002</v>
      </c>
      <c r="L29" s="353">
        <f>I29*E29</f>
        <v>5981547</v>
      </c>
      <c r="M29" s="353">
        <f>I29*F29</f>
        <v>6617851.5</v>
      </c>
      <c r="N29" s="353">
        <f>I29*G29</f>
        <v>6642270</v>
      </c>
      <c r="O29" s="353">
        <f>I29*H29</f>
        <v>6773998.5</v>
      </c>
      <c r="P29" s="391">
        <f>(K29/J29)*100</f>
        <v>86.288742915690122</v>
      </c>
      <c r="Q29" s="391">
        <f>(L29/K29)*100</f>
        <v>74.297737717805688</v>
      </c>
      <c r="R29" s="391">
        <f>(M29/L29)*100</f>
        <v>110.63779152784387</v>
      </c>
      <c r="S29" s="391">
        <f>(N29/M29)*100</f>
        <v>100.36897926766714</v>
      </c>
      <c r="T29" s="391">
        <f>(O29/N29)*100</f>
        <v>101.98318496538081</v>
      </c>
    </row>
    <row r="30" spans="1:20" ht="31.5" customHeight="1">
      <c r="A30" s="23" t="s">
        <v>66</v>
      </c>
      <c r="B30" s="41" t="s">
        <v>48</v>
      </c>
      <c r="C30" s="339">
        <v>121.8</v>
      </c>
      <c r="D30" s="339">
        <v>136.4</v>
      </c>
      <c r="E30" s="339">
        <v>136.4</v>
      </c>
      <c r="F30" s="339">
        <v>136.4</v>
      </c>
      <c r="G30" s="339">
        <v>136.4</v>
      </c>
      <c r="H30" s="339">
        <v>136.4</v>
      </c>
      <c r="I30" s="47">
        <v>315.2</v>
      </c>
      <c r="J30" s="353">
        <f>I30*C30</f>
        <v>38391.360000000001</v>
      </c>
      <c r="K30" s="353">
        <f>I30*D30</f>
        <v>42993.279999999999</v>
      </c>
      <c r="L30" s="353">
        <f>I30*E30</f>
        <v>42993.279999999999</v>
      </c>
      <c r="M30" s="353">
        <f>I30*F30</f>
        <v>42993.279999999999</v>
      </c>
      <c r="N30" s="353">
        <f>I30*G30</f>
        <v>42993.279999999999</v>
      </c>
      <c r="O30" s="353">
        <f>I30*H30</f>
        <v>42993.279999999999</v>
      </c>
      <c r="P30" s="391">
        <f t="shared" ref="P30:T35" si="15">(K30/J30)*100</f>
        <v>111.98686371100163</v>
      </c>
      <c r="Q30" s="391">
        <f t="shared" ref="Q30:Q31" si="16">(L30/K30)*100</f>
        <v>100</v>
      </c>
      <c r="R30" s="391">
        <f t="shared" ref="R30:R31" si="17">(M30/L30)*100</f>
        <v>100</v>
      </c>
      <c r="S30" s="391">
        <f t="shared" ref="S30:S31" si="18">(N30/M30)*100</f>
        <v>100</v>
      </c>
      <c r="T30" s="391">
        <f t="shared" ref="T30:T31" si="19">(O30/N30)*100</f>
        <v>100</v>
      </c>
    </row>
    <row r="31" spans="1:20" ht="31.5" customHeight="1">
      <c r="A31" s="15" t="s">
        <v>67</v>
      </c>
      <c r="B31" s="41" t="s">
        <v>48</v>
      </c>
      <c r="C31" s="339">
        <v>69.599999999999994</v>
      </c>
      <c r="D31" s="339">
        <v>58.9</v>
      </c>
      <c r="E31" s="339">
        <v>58.9</v>
      </c>
      <c r="F31" s="339">
        <v>58.9</v>
      </c>
      <c r="G31" s="339">
        <v>58.9</v>
      </c>
      <c r="H31" s="339">
        <v>58.9</v>
      </c>
      <c r="I31" s="47">
        <v>444</v>
      </c>
      <c r="J31" s="353">
        <f>I31*C31</f>
        <v>30902.399999999998</v>
      </c>
      <c r="K31" s="353">
        <f>I31*D31</f>
        <v>26151.599999999999</v>
      </c>
      <c r="L31" s="353">
        <f>I31*E31</f>
        <v>26151.599999999999</v>
      </c>
      <c r="M31" s="353">
        <f>I31*F31</f>
        <v>26151.599999999999</v>
      </c>
      <c r="N31" s="353">
        <f>I31*G31</f>
        <v>26151.599999999999</v>
      </c>
      <c r="O31" s="353">
        <f>I31*H31</f>
        <v>26151.599999999999</v>
      </c>
      <c r="P31" s="391">
        <f t="shared" si="15"/>
        <v>84.626436781609186</v>
      </c>
      <c r="Q31" s="391">
        <f t="shared" si="16"/>
        <v>100</v>
      </c>
      <c r="R31" s="391">
        <f t="shared" si="17"/>
        <v>100</v>
      </c>
      <c r="S31" s="391">
        <f t="shared" si="18"/>
        <v>100</v>
      </c>
      <c r="T31" s="391">
        <f t="shared" si="19"/>
        <v>100</v>
      </c>
    </row>
    <row r="32" spans="1:20" ht="32.25" customHeight="1">
      <c r="A32" s="15" t="s">
        <v>68</v>
      </c>
      <c r="B32" s="41" t="s">
        <v>48</v>
      </c>
      <c r="C32" s="339">
        <v>443.8</v>
      </c>
      <c r="D32" s="339">
        <v>410.6</v>
      </c>
      <c r="E32" s="339">
        <v>300.60000000000002</v>
      </c>
      <c r="F32" s="339">
        <v>236.7</v>
      </c>
      <c r="G32" s="339">
        <v>229.6</v>
      </c>
      <c r="H32" s="339">
        <v>231.9</v>
      </c>
      <c r="I32" s="47">
        <v>1500</v>
      </c>
      <c r="J32" s="353">
        <f>I32*C32</f>
        <v>665700</v>
      </c>
      <c r="K32" s="353">
        <f>I32*D32</f>
        <v>615900</v>
      </c>
      <c r="L32" s="353">
        <f>I32*E32</f>
        <v>450900.00000000006</v>
      </c>
      <c r="M32" s="353">
        <f>I32*F32</f>
        <v>355050</v>
      </c>
      <c r="N32" s="353">
        <f>I32*G32</f>
        <v>344400</v>
      </c>
      <c r="O32" s="353">
        <f>I32*H32</f>
        <v>347850</v>
      </c>
      <c r="P32" s="391">
        <f t="shared" si="15"/>
        <v>92.519152771518691</v>
      </c>
      <c r="Q32" s="391">
        <f t="shared" si="15"/>
        <v>73.209936678032165</v>
      </c>
      <c r="R32" s="391">
        <f t="shared" si="15"/>
        <v>78.742514970059872</v>
      </c>
      <c r="S32" s="391">
        <f t="shared" si="15"/>
        <v>97.000422475707651</v>
      </c>
      <c r="T32" s="391">
        <f t="shared" si="15"/>
        <v>101.00174216027875</v>
      </c>
    </row>
    <row r="33" spans="1:20" ht="31.5" customHeight="1">
      <c r="A33" s="15" t="s">
        <v>69</v>
      </c>
      <c r="B33" s="41" t="s">
        <v>48</v>
      </c>
      <c r="C33" s="339">
        <v>6828.4</v>
      </c>
      <c r="D33" s="339">
        <v>6041.8</v>
      </c>
      <c r="E33" s="339">
        <v>5018</v>
      </c>
      <c r="F33" s="339">
        <v>5164</v>
      </c>
      <c r="G33" s="339">
        <v>5582</v>
      </c>
      <c r="H33" s="339">
        <v>5584</v>
      </c>
      <c r="I33" s="47">
        <v>296.3</v>
      </c>
      <c r="J33" s="353">
        <f>I33*C33</f>
        <v>2023254.92</v>
      </c>
      <c r="K33" s="353">
        <f>I33*D33</f>
        <v>1790185.34</v>
      </c>
      <c r="L33" s="353">
        <f>I33*E33</f>
        <v>1486833.4000000001</v>
      </c>
      <c r="M33" s="353">
        <f>I33*F33</f>
        <v>1530093.2</v>
      </c>
      <c r="N33" s="353">
        <f>I33*G33</f>
        <v>1653946.6</v>
      </c>
      <c r="O33" s="353">
        <f>I33*H33</f>
        <v>1654539.2</v>
      </c>
      <c r="P33" s="391">
        <f t="shared" si="15"/>
        <v>88.480463944701555</v>
      </c>
      <c r="Q33" s="391">
        <f t="shared" si="15"/>
        <v>83.054718792412856</v>
      </c>
      <c r="R33" s="391">
        <f t="shared" si="15"/>
        <v>102.90952570745316</v>
      </c>
      <c r="S33" s="391">
        <f t="shared" si="15"/>
        <v>108.09450038729669</v>
      </c>
      <c r="T33" s="391">
        <f t="shared" si="15"/>
        <v>100.03582945180938</v>
      </c>
    </row>
    <row r="34" spans="1:20" ht="28.5" customHeight="1">
      <c r="A34" s="15" t="s">
        <v>70</v>
      </c>
      <c r="B34" s="41" t="s">
        <v>58</v>
      </c>
      <c r="C34" s="10"/>
      <c r="D34" s="10"/>
      <c r="E34" s="10"/>
      <c r="F34" s="10"/>
      <c r="G34" s="10"/>
      <c r="H34" s="10"/>
      <c r="I34" s="47">
        <v>90.8</v>
      </c>
      <c r="J34" s="354"/>
      <c r="K34" s="355"/>
      <c r="L34" s="355"/>
      <c r="M34" s="355"/>
      <c r="N34" s="355"/>
      <c r="O34" s="356"/>
      <c r="P34" s="392"/>
      <c r="Q34" s="392"/>
      <c r="R34" s="392"/>
      <c r="S34" s="392"/>
      <c r="T34" s="392"/>
    </row>
    <row r="35" spans="1:20" ht="32.25" customHeight="1">
      <c r="A35" s="22" t="s">
        <v>49</v>
      </c>
      <c r="B35" s="42" t="s">
        <v>86</v>
      </c>
      <c r="C35" s="42" t="s">
        <v>86</v>
      </c>
      <c r="D35" s="42" t="s">
        <v>86</v>
      </c>
      <c r="E35" s="42" t="s">
        <v>86</v>
      </c>
      <c r="F35" s="42" t="s">
        <v>86</v>
      </c>
      <c r="G35" s="42" t="s">
        <v>86</v>
      </c>
      <c r="H35" s="42" t="s">
        <v>86</v>
      </c>
      <c r="I35" s="48"/>
      <c r="J35" s="357">
        <f t="shared" ref="J35:O35" si="20">J29+J30+J31+J32+J33</f>
        <v>12088294.729999999</v>
      </c>
      <c r="K35" s="357">
        <f t="shared" si="20"/>
        <v>10526009.67</v>
      </c>
      <c r="L35" s="357">
        <f t="shared" si="20"/>
        <v>7988425.2800000003</v>
      </c>
      <c r="M35" s="357">
        <f t="shared" si="20"/>
        <v>8572139.5800000001</v>
      </c>
      <c r="N35" s="357">
        <f t="shared" si="20"/>
        <v>8709761.4800000004</v>
      </c>
      <c r="O35" s="357">
        <f t="shared" si="20"/>
        <v>8845532.5800000001</v>
      </c>
      <c r="P35" s="393">
        <f t="shared" si="15"/>
        <v>87.076050883150501</v>
      </c>
      <c r="Q35" s="394">
        <f t="shared" si="15"/>
        <v>75.892247209003372</v>
      </c>
      <c r="R35" s="394">
        <f t="shared" si="15"/>
        <v>107.30700081105347</v>
      </c>
      <c r="S35" s="394">
        <f t="shared" si="15"/>
        <v>101.60545565918096</v>
      </c>
      <c r="T35" s="395">
        <f t="shared" si="15"/>
        <v>101.55883832538662</v>
      </c>
    </row>
    <row r="36" spans="1:20" ht="20.25">
      <c r="A36" s="20"/>
      <c r="B36" s="43"/>
      <c r="C36" s="16"/>
      <c r="D36" s="16"/>
      <c r="E36" s="16"/>
      <c r="F36" s="16"/>
      <c r="G36" s="16"/>
      <c r="H36" s="16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20.25">
      <c r="A37" s="16"/>
      <c r="B37" s="43"/>
      <c r="C37" s="16"/>
      <c r="D37" s="16"/>
      <c r="E37" s="16"/>
      <c r="F37" s="16"/>
      <c r="G37" s="16"/>
      <c r="H37" s="16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ht="20.25">
      <c r="A38" s="16"/>
      <c r="B38" s="43"/>
      <c r="C38" s="16"/>
      <c r="D38" s="16"/>
      <c r="E38" s="16"/>
      <c r="F38" s="16"/>
      <c r="G38" s="16"/>
      <c r="H38" s="16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20.25">
      <c r="A39" s="16"/>
      <c r="B39" s="43"/>
      <c r="C39" s="16"/>
      <c r="D39" s="16"/>
      <c r="E39" s="16"/>
      <c r="F39" s="16"/>
      <c r="G39" s="16"/>
      <c r="H39" s="16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0" ht="20.25">
      <c r="A40" s="16"/>
      <c r="B40" s="43"/>
      <c r="C40" s="16"/>
      <c r="D40" s="16"/>
      <c r="E40" s="16"/>
      <c r="F40" s="16"/>
      <c r="G40" s="16"/>
      <c r="H40" s="16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20" ht="20.25">
      <c r="A41" s="16"/>
      <c r="B41" s="43"/>
      <c r="C41" s="16"/>
      <c r="D41" s="16"/>
      <c r="E41" s="16"/>
      <c r="F41" s="16"/>
      <c r="G41" s="16"/>
      <c r="H41" s="16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0" ht="20.25">
      <c r="A42" s="16"/>
      <c r="B42" s="43"/>
      <c r="C42" s="16"/>
      <c r="D42" s="16"/>
      <c r="E42" s="16"/>
      <c r="F42" s="16"/>
      <c r="G42" s="16"/>
      <c r="H42" s="16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20.25">
      <c r="A43" s="16"/>
      <c r="B43" s="43"/>
      <c r="C43" s="16"/>
      <c r="D43" s="16"/>
      <c r="E43" s="16"/>
      <c r="F43" s="16"/>
      <c r="G43" s="16"/>
      <c r="H43" s="16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>
      <c r="A44" s="18"/>
      <c r="B44" s="44"/>
      <c r="C44" s="18"/>
      <c r="D44" s="18"/>
      <c r="E44" s="18"/>
      <c r="F44" s="18"/>
      <c r="G44" s="18"/>
      <c r="H44" s="18"/>
      <c r="I44" s="50"/>
    </row>
    <row r="45" spans="1:20">
      <c r="A45" s="18"/>
      <c r="B45" s="44"/>
      <c r="C45" s="18"/>
      <c r="D45" s="18"/>
      <c r="E45" s="18"/>
      <c r="F45" s="18"/>
      <c r="G45" s="18"/>
      <c r="H45" s="18"/>
      <c r="I45" s="50"/>
    </row>
    <row r="46" spans="1:20">
      <c r="A46" s="18"/>
      <c r="B46" s="44"/>
      <c r="C46" s="18"/>
      <c r="D46" s="18"/>
      <c r="E46" s="18"/>
      <c r="F46" s="18"/>
      <c r="G46" s="18"/>
      <c r="H46" s="18"/>
      <c r="I46" s="50"/>
    </row>
    <row r="47" spans="1:20">
      <c r="A47" s="18"/>
      <c r="B47" s="44"/>
      <c r="C47" s="18"/>
      <c r="D47" s="18"/>
      <c r="E47" s="18"/>
      <c r="F47" s="18"/>
      <c r="G47" s="18"/>
      <c r="H47" s="18"/>
      <c r="I47" s="50"/>
    </row>
    <row r="48" spans="1:20">
      <c r="A48" s="18"/>
      <c r="B48" s="44"/>
      <c r="C48" s="18"/>
      <c r="D48" s="18"/>
      <c r="E48" s="18"/>
      <c r="F48" s="18"/>
      <c r="G48" s="18"/>
      <c r="H48" s="18"/>
      <c r="I48" s="50"/>
    </row>
    <row r="49" spans="1:9">
      <c r="A49" s="18"/>
      <c r="B49" s="44"/>
      <c r="C49" s="18"/>
      <c r="D49" s="18"/>
      <c r="E49" s="18"/>
      <c r="F49" s="18"/>
      <c r="G49" s="18"/>
      <c r="H49" s="18"/>
      <c r="I49" s="50"/>
    </row>
    <row r="50" spans="1:9">
      <c r="A50" s="18"/>
      <c r="B50" s="44"/>
      <c r="C50" s="18"/>
      <c r="D50" s="18"/>
      <c r="E50" s="18"/>
      <c r="F50" s="18"/>
      <c r="G50" s="18"/>
      <c r="H50" s="18"/>
      <c r="I50" s="50"/>
    </row>
  </sheetData>
  <mergeCells count="12">
    <mergeCell ref="A25:T25"/>
    <mergeCell ref="A28:T28"/>
    <mergeCell ref="A8:T8"/>
    <mergeCell ref="A9:T9"/>
    <mergeCell ref="N1:T1"/>
    <mergeCell ref="A2:S2"/>
    <mergeCell ref="A3:S3"/>
    <mergeCell ref="A5:A6"/>
    <mergeCell ref="B5:H5"/>
    <mergeCell ref="I5:I6"/>
    <mergeCell ref="J5:O5"/>
    <mergeCell ref="P5:T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Прогноз 2015 </vt:lpstr>
      <vt:lpstr>Прил 5 Прогноз по поселениям</vt:lpstr>
      <vt:lpstr>Прил 6 Инвестпроекты</vt:lpstr>
      <vt:lpstr>ПРИЛ  2</vt:lpstr>
      <vt:lpstr>ПРИЛ 3 (расчет ИФО)</vt:lpstr>
      <vt:lpstr>'ПРИЛ  2'!Заголовки_для_печати</vt:lpstr>
      <vt:lpstr>'Прил 5 Прогноз по поселениям'!Заголовки_для_печати</vt:lpstr>
      <vt:lpstr>'Прогноз 2015 '!Заголовки_для_печати</vt:lpstr>
      <vt:lpstr>'Прил 5 Прогноз по поселениям'!Область_печати</vt:lpstr>
      <vt:lpstr>'Прил 6 Инвестпроекты'!Область_печати</vt:lpstr>
      <vt:lpstr>'Прогноз 2015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2016-11-01T02:58:23Z</cp:lastPrinted>
  <dcterms:created xsi:type="dcterms:W3CDTF">2006-03-06T08:26:24Z</dcterms:created>
  <dcterms:modified xsi:type="dcterms:W3CDTF">2016-11-01T06:17:06Z</dcterms:modified>
</cp:coreProperties>
</file>